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24226"/>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15" windowWidth="14010" windowHeight="11910" activeTab="1"/>
  </bookViews>
  <sheets>
    <sheet name="READ ME" sheetId="7" r:id="rId1"/>
    <sheet name="Cross Section" sheetId="4" r:id="rId2"/>
  </sheets>
  <externalReferences>
    <externalReference r:id="rId3"/>
  </externalReferences>
  <definedNames>
    <definedName name="_xlnm.Print_Area" localSheetId="1">'Cross Section'!$A$8:$K$119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45" i="4" l="1"/>
  <c r="D17" i="4"/>
  <c r="D20" i="4"/>
  <c r="E20" i="4"/>
  <c r="D19" i="4"/>
  <c r="E19" i="4"/>
  <c r="E17" i="4"/>
  <c r="D18" i="4"/>
  <c r="E18" i="4"/>
  <c r="I31" i="4"/>
  <c r="I32" i="4"/>
  <c r="I33" i="4"/>
  <c r="I34" i="4"/>
  <c r="I35" i="4"/>
  <c r="I36" i="4"/>
  <c r="I37" i="4"/>
  <c r="I38" i="4"/>
  <c r="I30" i="4"/>
  <c r="F31" i="4"/>
  <c r="F32" i="4"/>
  <c r="F33" i="4"/>
  <c r="F34" i="4"/>
  <c r="F35" i="4"/>
  <c r="F36" i="4"/>
  <c r="F37" i="4"/>
  <c r="F38" i="4"/>
  <c r="F30" i="4"/>
  <c r="B67" i="4"/>
  <c r="F66" i="4"/>
  <c r="L65" i="4"/>
  <c r="F65" i="4"/>
  <c r="J64" i="4"/>
  <c r="F64" i="4"/>
  <c r="J63" i="4"/>
  <c r="F63" i="4"/>
  <c r="C12" i="7" l="1"/>
  <c r="B12" i="4" l="1"/>
  <c r="F11" i="4"/>
  <c r="L10" i="4"/>
  <c r="F10" i="4"/>
  <c r="J9" i="4"/>
  <c r="F9" i="4"/>
  <c r="J8" i="4"/>
  <c r="F8" i="4"/>
  <c r="X7" i="4"/>
  <c r="X6" i="4"/>
  <c r="X5" i="4"/>
  <c r="X4" i="4"/>
  <c r="X3" i="4"/>
  <c r="X2" i="4"/>
  <c r="X1" i="4"/>
  <c r="G1" i="4" s="1"/>
  <c r="J65" i="4" s="1"/>
  <c r="J10" i="4" l="1"/>
  <c r="AD32" i="4"/>
  <c r="AD31" i="4"/>
  <c r="AD29" i="4"/>
  <c r="AD30" i="4"/>
  <c r="AD28" i="4"/>
  <c r="AC30" i="4"/>
  <c r="AC31" i="4"/>
  <c r="AC29" i="4"/>
  <c r="AC28" i="4"/>
  <c r="AC32" i="4"/>
  <c r="AA32" i="4"/>
  <c r="AA31" i="4"/>
  <c r="AA30" i="4"/>
  <c r="AA29" i="4"/>
  <c r="AA28" i="4"/>
  <c r="Z30" i="4"/>
  <c r="Z31" i="4"/>
  <c r="Z29" i="4"/>
  <c r="Z28" i="4"/>
  <c r="Z32" i="4"/>
  <c r="X30" i="4"/>
  <c r="X29" i="4"/>
  <c r="X28" i="4"/>
  <c r="X31" i="4"/>
  <c r="W31" i="4"/>
  <c r="W30" i="4"/>
  <c r="W29" i="4"/>
  <c r="W28" i="4"/>
  <c r="W32" i="4"/>
  <c r="AD24" i="4"/>
  <c r="AD23" i="4"/>
  <c r="AD22" i="4"/>
  <c r="AD25" i="4"/>
  <c r="AC25" i="4"/>
  <c r="AC24" i="4"/>
  <c r="AC23" i="4"/>
  <c r="AC22" i="4"/>
  <c r="AC26" i="4"/>
  <c r="AA26" i="4"/>
  <c r="AA25" i="4"/>
  <c r="AA24" i="4"/>
  <c r="AA23" i="4"/>
  <c r="AA22" i="4"/>
  <c r="Z25" i="4"/>
  <c r="Z24" i="4"/>
  <c r="Z22" i="4"/>
  <c r="Z26" i="4"/>
  <c r="W22" i="4"/>
  <c r="W26" i="4" s="1"/>
  <c r="X23" i="4"/>
  <c r="X24" i="4" s="1"/>
  <c r="X22" i="4"/>
  <c r="X26" i="4" s="1"/>
  <c r="W24" i="4"/>
  <c r="W25" i="4" s="1"/>
  <c r="AD17" i="4"/>
  <c r="AD18" i="4" s="1"/>
  <c r="AD16" i="4"/>
  <c r="AD20" i="4" s="1"/>
  <c r="AC18" i="4"/>
  <c r="AC19" i="4" s="1"/>
  <c r="AC16" i="4"/>
  <c r="AC17" i="4" s="1"/>
  <c r="AA17" i="4"/>
  <c r="AA18" i="4" s="1"/>
  <c r="AA16" i="4"/>
  <c r="AA20" i="4" s="1"/>
  <c r="Z18" i="4"/>
  <c r="Z19" i="4" s="1"/>
  <c r="Z16" i="4"/>
  <c r="Z17" i="4" s="1"/>
  <c r="W16" i="4"/>
  <c r="W17" i="4" s="1"/>
  <c r="X17" i="4"/>
  <c r="X18" i="4" s="1"/>
  <c r="X16" i="4"/>
  <c r="X19" i="4" s="1"/>
  <c r="W18" i="4"/>
  <c r="X32" i="4"/>
  <c r="AD26" i="4"/>
  <c r="Z23" i="4"/>
  <c r="F56" i="4"/>
  <c r="I52" i="4"/>
  <c r="C37" i="4"/>
  <c r="I57" i="4"/>
  <c r="C30" i="4"/>
  <c r="F49" i="4"/>
  <c r="I49" i="4"/>
  <c r="I51" i="4"/>
  <c r="C32" i="4"/>
  <c r="F52" i="4"/>
  <c r="F51" i="4"/>
  <c r="C31" i="4"/>
  <c r="I56" i="4"/>
  <c r="C33" i="4"/>
  <c r="I54" i="4"/>
  <c r="F54" i="4"/>
  <c r="C35" i="4"/>
  <c r="C54" i="4" s="1"/>
  <c r="E37" i="4"/>
  <c r="I55" i="4"/>
  <c r="C38" i="4"/>
  <c r="F57" i="4"/>
  <c r="C34" i="4"/>
  <c r="C53" i="4" s="1"/>
  <c r="F53" i="4"/>
  <c r="I50" i="4"/>
  <c r="F55" i="4"/>
  <c r="C36" i="4"/>
  <c r="C55" i="4" s="1"/>
  <c r="F50" i="4"/>
  <c r="I53" i="4"/>
  <c r="X25" i="4" l="1"/>
  <c r="W23" i="4"/>
  <c r="AD19" i="4"/>
  <c r="AC20" i="4"/>
  <c r="D37" i="4"/>
  <c r="C56" i="4"/>
  <c r="D32" i="4"/>
  <c r="C51" i="4"/>
  <c r="F59" i="4"/>
  <c r="G35" i="4"/>
  <c r="E35" i="4"/>
  <c r="D35" i="4"/>
  <c r="H35" i="4"/>
  <c r="D33" i="4"/>
  <c r="C52" i="4"/>
  <c r="G30" i="4"/>
  <c r="C49" i="4"/>
  <c r="I59" i="4"/>
  <c r="H38" i="4"/>
  <c r="C57" i="4"/>
  <c r="D31" i="4"/>
  <c r="C50" i="4"/>
  <c r="H37" i="4"/>
  <c r="D34" i="4"/>
  <c r="G34" i="4"/>
  <c r="E33" i="4"/>
  <c r="H34" i="4"/>
  <c r="E32" i="4"/>
  <c r="E38" i="4"/>
  <c r="G37" i="4"/>
  <c r="D38" i="4"/>
  <c r="G38" i="4"/>
  <c r="G32" i="4"/>
  <c r="H32" i="4"/>
  <c r="G36" i="4"/>
  <c r="H36" i="4"/>
  <c r="E34" i="4"/>
  <c r="H33" i="4"/>
  <c r="E36" i="4"/>
  <c r="D36" i="4"/>
  <c r="G33" i="4"/>
  <c r="W20" i="4"/>
  <c r="H30" i="4"/>
  <c r="D30" i="4"/>
  <c r="E30" i="4"/>
  <c r="I40" i="4"/>
  <c r="W19" i="4"/>
  <c r="Z20" i="4"/>
  <c r="H31" i="4"/>
  <c r="AA19" i="4"/>
  <c r="E31" i="4"/>
  <c r="G31" i="4"/>
  <c r="F40" i="4"/>
  <c r="C40" i="4"/>
  <c r="C73" i="4" s="1"/>
  <c r="X20" i="4"/>
  <c r="C59" i="4" l="1"/>
  <c r="G40" i="4"/>
  <c r="D45" i="4" s="1"/>
  <c r="Z33" i="4"/>
  <c r="D40" i="4"/>
  <c r="B45" i="4" s="1"/>
  <c r="H40" i="4"/>
  <c r="E40" i="4"/>
  <c r="E45" i="4" s="1"/>
  <c r="W34" i="4"/>
  <c r="Z34" i="4"/>
  <c r="C79" i="4"/>
  <c r="W33" i="4"/>
  <c r="C78" i="4"/>
  <c r="E51" i="4" l="1"/>
  <c r="X33" i="4"/>
  <c r="X34" i="4" s="1"/>
  <c r="D49" i="4"/>
  <c r="D50" i="4"/>
  <c r="D57" i="4"/>
  <c r="G54" i="4"/>
  <c r="H53" i="4"/>
  <c r="G56" i="4"/>
  <c r="G53" i="4"/>
  <c r="H54" i="4"/>
  <c r="G57" i="4"/>
  <c r="H52" i="4"/>
  <c r="H57" i="4"/>
  <c r="G49" i="4"/>
  <c r="H49" i="4"/>
  <c r="G51" i="4"/>
  <c r="G55" i="4"/>
  <c r="H56" i="4"/>
  <c r="H55" i="4"/>
  <c r="H50" i="4"/>
  <c r="H51" i="4"/>
  <c r="G50" i="4"/>
  <c r="G52" i="4"/>
  <c r="D52" i="4"/>
  <c r="E57" i="4"/>
  <c r="E56" i="4"/>
  <c r="E52" i="4"/>
  <c r="D56" i="4"/>
  <c r="E49" i="4"/>
  <c r="D51" i="4"/>
  <c r="E53" i="4"/>
  <c r="D54" i="4"/>
  <c r="D53" i="4"/>
  <c r="E54" i="4"/>
  <c r="E50" i="4"/>
  <c r="E55" i="4"/>
  <c r="D55" i="4"/>
  <c r="C77" i="4"/>
  <c r="C76" i="4" s="1"/>
  <c r="AA33" i="4"/>
  <c r="AA34" i="4" s="1"/>
  <c r="D59" i="4" l="1"/>
  <c r="G59" i="4"/>
  <c r="E59" i="4"/>
  <c r="C83" i="4" s="1"/>
  <c r="H59" i="4"/>
  <c r="C82" i="4" s="1"/>
  <c r="C74" i="4"/>
  <c r="C75" i="4" s="1"/>
  <c r="H76" i="4" l="1"/>
  <c r="H82" i="4"/>
  <c r="H74" i="4"/>
  <c r="H80" i="4"/>
  <c r="C84" i="4"/>
  <c r="H75" i="4"/>
  <c r="H81" i="4"/>
  <c r="H79" i="4"/>
  <c r="H73" i="4"/>
  <c r="H84" i="4" l="1"/>
  <c r="H83" i="4"/>
</calcChain>
</file>

<file path=xl/sharedStrings.xml><?xml version="1.0" encoding="utf-8"?>
<sst xmlns="http://schemas.openxmlformats.org/spreadsheetml/2006/main" count="176" uniqueCount="99">
  <si>
    <t>Author:</t>
  </si>
  <si>
    <t>Check:</t>
  </si>
  <si>
    <t>Report:</t>
  </si>
  <si>
    <t>Date:</t>
  </si>
  <si>
    <t>Revision:</t>
  </si>
  <si>
    <t>Section:</t>
  </si>
  <si>
    <t>Document Number:</t>
  </si>
  <si>
    <t>Revision Level :</t>
  </si>
  <si>
    <t>Page:</t>
  </si>
  <si>
    <t>A</t>
  </si>
  <si>
    <t>yA</t>
  </si>
  <si>
    <t>Iy</t>
  </si>
  <si>
    <t>Element</t>
  </si>
  <si>
    <t>x</t>
  </si>
  <si>
    <t>y</t>
  </si>
  <si>
    <t>(in)</t>
  </si>
  <si>
    <t>Total Height (y) =</t>
  </si>
  <si>
    <t>in</t>
  </si>
  <si>
    <t>Total Width (x) =</t>
  </si>
  <si>
    <t>Total Iy</t>
  </si>
  <si>
    <t>R. Abbott</t>
  </si>
  <si>
    <t xml:space="preserve"> </t>
  </si>
  <si>
    <t>AA-SM-001-002</t>
  </si>
  <si>
    <t>General Properties</t>
  </si>
  <si>
    <t>Radius of Gyration</t>
  </si>
  <si>
    <t>=</t>
  </si>
  <si>
    <t>in²</t>
  </si>
  <si>
    <t>Area Moment of Intertia</t>
  </si>
  <si>
    <t>Weight Moment of Inertia</t>
  </si>
  <si>
    <t>in⁴</t>
  </si>
  <si>
    <t>lbin²</t>
  </si>
  <si>
    <t>Mass =</t>
  </si>
  <si>
    <t>lb</t>
  </si>
  <si>
    <t>Section Properties About Centroidal Axis Parallel to Original Axis</t>
  </si>
  <si>
    <t>A =</t>
  </si>
  <si>
    <r>
      <t>ρ</t>
    </r>
    <r>
      <rPr>
        <vertAlign val="subscript"/>
        <sz val="10"/>
        <rFont val="Calibri"/>
        <family val="2"/>
        <scheme val="minor"/>
      </rPr>
      <t>x</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</si>
  <si>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</si>
  <si>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</si>
  <si>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</si>
  <si>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</si>
  <si>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</si>
  <si>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</si>
  <si>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</si>
  <si>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J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</si>
  <si>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</si>
  <si>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</si>
  <si>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</si>
  <si>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</si>
  <si>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</si>
  <si>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</si>
  <si>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</si>
  <si>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</si>
  <si>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</si>
  <si>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</si>
  <si>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</si>
  <si>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</si>
  <si>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</si>
  <si>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</si>
  <si>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</si>
  <si>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</si>
  <si>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</si>
  <si>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</si>
  <si>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</si>
  <si>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</si>
  <si>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</si>
  <si>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</si>
  <si>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</si>
  <si>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</si>
  <si>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</si>
  <si>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</si>
  <si>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</si>
  <si>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</si>
  <si>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</si>
  <si>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</si>
  <si>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</si>
  <si>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</si>
  <si>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</si>
  <si>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</si>
  <si>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</si>
  <si>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SECTION PROPERTIES - GENERAL</t>
  </si>
  <si>
    <t>http://www.abbottaerospace.com/subscribe</t>
  </si>
  <si>
    <t>http://www.xl-viking.com/download-free-trial/</t>
  </si>
  <si>
    <t>http://www.abbottaerospace.com/engineering-services</t>
  </si>
  <si>
    <t>xA</t>
  </si>
  <si>
    <t>Ix</t>
  </si>
  <si>
    <t>x²A</t>
  </si>
  <si>
    <t>y²A</t>
  </si>
  <si>
    <t>Σ A</t>
  </si>
  <si>
    <t>Σ yA</t>
  </si>
  <si>
    <t>ΣIy</t>
  </si>
  <si>
    <t>Σ xA</t>
  </si>
  <si>
    <t>Σ x²A</t>
  </si>
  <si>
    <t>ΣIx</t>
  </si>
  <si>
    <t>Σ y²A</t>
  </si>
  <si>
    <t>Section properties around original axis system</t>
  </si>
  <si>
    <t>Total Ix</t>
  </si>
  <si>
    <t>(in⁴)</t>
  </si>
  <si>
    <t>Section properties around Origin</t>
  </si>
  <si>
    <t>(Abbott, Richard. Analysis and Design of Composite and Metallic Flight Vehicle Structures 2nd Edition,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</si>
</sst>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6" x14ac:knownFonts="1">
    <font>
      <sz val="10"/>
      <color theme="1"/>
      <name val="Arial"/>
      <family val="2"/>
    </font>
    <font>
      <sz val="10"/>
      <name val="Arial"/>
      <family val="2"/>
    </font>
    <font>
      <sz val="10"/>
      <color indexed="24"/>
      <name val="Arial"/>
      <family val="2"/>
    </font>
    <font>
      <sz val="10"/>
      <color indexed="8"/>
      <name val="Arial"/>
      <family val="2"/>
    </font>
    <font>
      <b/>
      <sz val="11"/>
      <color theme="1"/>
      <name val="Calibri"/>
      <family val="2"/>
      <scheme val="minor"/>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FF"/>
      <name val="Calibri"/>
      <family val="2"/>
      <scheme val="minor"/>
    </font>
    <font>
      <vertAlign val="subscript"/>
      <sz val="10"/>
      <name val="Calibri"/>
      <family val="2"/>
      <scheme val="minor"/>
    </font>
    <font>
      <sz val="10"/>
      <color rgb="FF3333FF"/>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u/>
      <sz val="10"/>
      <color theme="10"/>
      <name val="Calibri"/>
      <family val="2"/>
      <scheme val="minor"/>
    </font>
    <font>
      <u/>
      <sz val="10"/>
      <color theme="10"/>
      <name val="Arial"/>
      <family val="2"/>
    </font>
    <font>
      <sz val="10"/>
      <name val="Arial"/>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name val="Calibri"/>
      <family val="2"/>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0" fontId="19" fillId="0" borderId="0" applyNumberFormat="0" applyFill="0" applyBorder="0" applyAlignment="0" applyProtection="0"/>
    <xf numFmtId="0" fontId="25" fillId="0" borderId="0"/>
  </cellStyleXfs>
  <cellXfs count="132">
    <xf numFmtId="0" fontId="0" fillId="0" borderId="0" xfId="0"/>
    <xf numFmtId="0" fontId="4" fillId="0" borderId="0" xfId="0" applyFont="1" applyFill="1"/>
    <xf numFmtId="0" fontId="5" fillId="0" borderId="0" xfId="1" applyFont="1"/>
    <xf numFmtId="0" fontId="7" fillId="0" borderId="0" xfId="1" applyFont="1"/>
    <xf numFmtId="0" fontId="7" fillId="0" borderId="2" xfId="1" applyFont="1" applyBorder="1" applyAlignment="1">
      <alignment horizontal="center"/>
    </xf>
    <xf numFmtId="0" fontId="8" fillId="0" borderId="0" xfId="0" applyFont="1"/>
    <xf numFmtId="0" fontId="7" fillId="0" borderId="0" xfId="1" applyFont="1" applyAlignment="1">
      <alignment horizontal="right"/>
    </xf>
    <xf numFmtId="0" fontId="7" fillId="0" borderId="0" xfId="1" applyFont="1" applyAlignment="1">
      <alignment horizontal="center"/>
    </xf>
    <xf numFmtId="0" fontId="7" fillId="0" borderId="0" xfId="1" applyFont="1" applyProtection="1">
      <protection locked="0"/>
    </xf>
    <xf numFmtId="165" fontId="7" fillId="0" borderId="4" xfId="1" applyNumberFormat="1" applyFont="1" applyBorder="1"/>
    <xf numFmtId="0" fontId="7" fillId="0" borderId="5" xfId="1" applyFont="1" applyBorder="1"/>
    <xf numFmtId="165" fontId="7" fillId="0" borderId="6" xfId="1" applyNumberFormat="1" applyFont="1" applyBorder="1"/>
    <xf numFmtId="0" fontId="7" fillId="0" borderId="3" xfId="1" applyFont="1" applyBorder="1"/>
    <xf numFmtId="0" fontId="7" fillId="0" borderId="0" xfId="1" applyFont="1" applyBorder="1" applyAlignment="1" applyProtection="1">
      <alignment horizontal="center"/>
      <protection locked="0"/>
    </xf>
    <xf numFmtId="166" fontId="7" fillId="0" borderId="0" xfId="1" applyNumberFormat="1" applyFont="1" applyAlignment="1">
      <alignment horizontal="center"/>
    </xf>
    <xf numFmtId="0" fontId="7" fillId="0" borderId="0" xfId="1" applyFont="1" applyAlignment="1" applyProtection="1">
      <alignment horizontal="center"/>
      <protection locked="0"/>
    </xf>
    <xf numFmtId="165" fontId="10" fillId="0" borderId="0" xfId="1" applyNumberFormat="1" applyFont="1" applyBorder="1" applyAlignment="1" applyProtection="1">
      <alignment horizontal="center"/>
      <protection locked="0"/>
    </xf>
    <xf numFmtId="165" fontId="7" fillId="0" borderId="3" xfId="1" applyNumberFormat="1" applyFont="1" applyBorder="1"/>
    <xf numFmtId="0" fontId="7" fillId="0" borderId="6" xfId="1" applyFont="1" applyBorder="1"/>
    <xf numFmtId="165" fontId="7" fillId="0" borderId="0" xfId="1" applyNumberFormat="1" applyFont="1" applyAlignment="1">
      <alignment horizontal="center"/>
    </xf>
    <xf numFmtId="2" fontId="7" fillId="0" borderId="0" xfId="1" applyNumberFormat="1" applyFont="1" applyAlignment="1">
      <alignment horizontal="center"/>
    </xf>
    <xf numFmtId="0" fontId="7" fillId="0" borderId="0" xfId="1" applyFont="1" applyBorder="1" applyProtection="1">
      <protection locked="0"/>
    </xf>
    <xf numFmtId="0" fontId="7" fillId="0" borderId="0" xfId="1" applyFont="1" applyBorder="1" applyAlignment="1">
      <alignment horizontal="right"/>
    </xf>
    <xf numFmtId="0" fontId="10" fillId="0" borderId="0" xfId="1" applyFont="1" applyBorder="1" applyProtection="1">
      <protection locked="0"/>
    </xf>
    <xf numFmtId="0" fontId="7" fillId="0" borderId="0" xfId="1" applyFont="1" applyBorder="1" applyAlignment="1" applyProtection="1">
      <alignment horizontal="right"/>
      <protection locked="0"/>
    </xf>
    <xf numFmtId="0" fontId="9" fillId="0" borderId="0" xfId="0" applyFont="1" applyFill="1" applyBorder="1" applyAlignment="1" applyProtection="1">
      <protection locked="0"/>
    </xf>
    <xf numFmtId="165" fontId="7" fillId="0" borderId="7" xfId="1" applyNumberFormat="1" applyFont="1" applyBorder="1"/>
    <xf numFmtId="165" fontId="7" fillId="0" borderId="8" xfId="1" applyNumberFormat="1" applyFont="1" applyBorder="1"/>
    <xf numFmtId="166" fontId="7" fillId="0" borderId="0" xfId="1" applyNumberFormat="1" applyFont="1"/>
    <xf numFmtId="165" fontId="7" fillId="0" borderId="0" xfId="1" applyNumberFormat="1" applyFont="1"/>
    <xf numFmtId="0" fontId="7" fillId="0" borderId="0" xfId="0" applyFont="1" applyBorder="1" applyProtection="1">
      <protection locked="0"/>
    </xf>
    <xf numFmtId="0" fontId="9" fillId="0" borderId="0" xfId="0" applyFont="1" applyBorder="1" applyProtection="1">
      <protection locked="0"/>
    </xf>
    <xf numFmtId="0" fontId="9" fillId="0" borderId="0" xfId="0" applyFont="1" applyBorder="1" applyAlignment="1" applyProtection="1">
      <alignment horizontal="left" vertical="center"/>
      <protection locked="0"/>
    </xf>
    <xf numFmtId="0" fontId="7" fillId="0" borderId="0" xfId="0" applyFont="1" applyProtection="1">
      <protection locked="0"/>
    </xf>
    <xf numFmtId="0" fontId="7" fillId="0" borderId="0" xfId="1" applyFont="1" applyBorder="1"/>
    <xf numFmtId="0" fontId="7" fillId="0" borderId="0" xfId="0" applyFont="1" applyBorder="1" applyAlignment="1" applyProtection="1">
      <alignment horizontal="right" vertical="center"/>
      <protection locked="0"/>
    </xf>
    <xf numFmtId="165" fontId="7" fillId="0" borderId="0" xfId="0" applyNumberFormat="1" applyFont="1" applyBorder="1" applyProtection="1">
      <protection locked="0"/>
    </xf>
    <xf numFmtId="0" fontId="7" fillId="0" borderId="0" xfId="0" applyFont="1" applyBorder="1" applyAlignment="1" applyProtection="1">
      <alignment vertical="center"/>
      <protection locked="0"/>
    </xf>
    <xf numFmtId="164" fontId="7" fillId="0" borderId="0" xfId="0" applyNumberFormat="1"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3" xfId="1" applyFont="1" applyBorder="1" applyAlignment="1">
      <alignment horizontal="center"/>
    </xf>
    <xf numFmtId="165" fontId="7" fillId="0" borderId="0" xfId="1" applyNumberFormat="1" applyFont="1" applyBorder="1" applyProtection="1">
      <protection locked="0"/>
    </xf>
    <xf numFmtId="164" fontId="7" fillId="0" borderId="0" xfId="0" applyNumberFormat="1" applyFont="1" applyProtection="1">
      <protection locked="0"/>
    </xf>
    <xf numFmtId="0" fontId="7" fillId="0" borderId="2" xfId="1" applyFont="1" applyBorder="1"/>
    <xf numFmtId="1" fontId="7" fillId="0" borderId="2" xfId="1" applyNumberFormat="1" applyFont="1" applyBorder="1" applyAlignment="1">
      <alignment horizontal="center"/>
    </xf>
    <xf numFmtId="0" fontId="7" fillId="0" borderId="0" xfId="0" applyFont="1" applyAlignment="1" applyProtection="1">
      <alignment horizontal="right" vertical="center"/>
      <protection locked="0"/>
    </xf>
    <xf numFmtId="0" fontId="7" fillId="0" borderId="0" xfId="0" applyFont="1" applyBorder="1" applyAlignment="1" applyProtection="1">
      <alignment horizontal="right"/>
      <protection locked="0"/>
    </xf>
    <xf numFmtId="0" fontId="8" fillId="0" borderId="0" xfId="0" applyFont="1" applyFill="1"/>
    <xf numFmtId="0" fontId="8" fillId="0" borderId="0" xfId="0" applyFont="1" applyBorder="1"/>
    <xf numFmtId="0" fontId="8" fillId="3" borderId="0" xfId="0" applyFont="1" applyFill="1" applyBorder="1"/>
    <xf numFmtId="0" fontId="7" fillId="0" borderId="0" xfId="6" applyFont="1" applyProtection="1">
      <protection locked="0"/>
    </xf>
    <xf numFmtId="0" fontId="7" fillId="0" borderId="0" xfId="6" applyFont="1" applyAlignment="1" applyProtection="1">
      <alignment horizontal="right"/>
      <protection locked="0"/>
    </xf>
    <xf numFmtId="0" fontId="13" fillId="0" borderId="0" xfId="6" applyFont="1" applyProtection="1">
      <protection locked="0"/>
    </xf>
    <xf numFmtId="0" fontId="13" fillId="0" borderId="0" xfId="6" applyFont="1" applyAlignment="1" applyProtection="1">
      <alignment horizontal="left"/>
      <protection locked="0"/>
    </xf>
    <xf numFmtId="0" fontId="7" fillId="0" borderId="0" xfId="6" applyFont="1"/>
    <xf numFmtId="0" fontId="7" fillId="0" borderId="1" xfId="6" applyFont="1" applyBorder="1" applyAlignment="1">
      <alignment horizontal="center"/>
    </xf>
    <xf numFmtId="0" fontId="7" fillId="0" borderId="0" xfId="6" applyFont="1" applyAlignment="1">
      <alignment horizontal="right"/>
    </xf>
    <xf numFmtId="0" fontId="9" fillId="0" borderId="0" xfId="6" applyFont="1" applyAlignment="1">
      <alignment horizontal="left"/>
    </xf>
    <xf numFmtId="0" fontId="7" fillId="0" borderId="2" xfId="6" applyFont="1" applyBorder="1" applyAlignment="1">
      <alignment horizontal="center"/>
    </xf>
    <xf numFmtId="14" fontId="13" fillId="0" borderId="0" xfId="6" quotePrefix="1" applyNumberFormat="1" applyFont="1" applyProtection="1">
      <protection locked="0"/>
    </xf>
    <xf numFmtId="0" fontId="7" fillId="0" borderId="2" xfId="8" applyFont="1" applyBorder="1" applyAlignment="1">
      <alignment horizontal="center"/>
    </xf>
    <xf numFmtId="1" fontId="7" fillId="0" borderId="2" xfId="8" applyNumberFormat="1" applyFont="1" applyBorder="1" applyAlignment="1">
      <alignment horizontal="center"/>
    </xf>
    <xf numFmtId="0" fontId="14" fillId="0" borderId="0" xfId="6" applyFont="1" applyAlignment="1" applyProtection="1">
      <alignment horizontal="left"/>
      <protection locked="0"/>
    </xf>
    <xf numFmtId="0" fontId="7" fillId="0" borderId="0" xfId="8" applyFont="1"/>
    <xf numFmtId="0" fontId="9" fillId="0" borderId="0" xfId="6" applyFont="1"/>
    <xf numFmtId="0" fontId="9" fillId="0" borderId="0" xfId="6" quotePrefix="1" applyFont="1" applyAlignment="1">
      <alignment vertical="center"/>
    </xf>
    <xf numFmtId="0" fontId="9" fillId="0" borderId="0" xfId="6" applyFont="1" applyAlignment="1">
      <alignment vertical="center"/>
    </xf>
    <xf numFmtId="0" fontId="7" fillId="0" borderId="0" xfId="6" applyFont="1" applyAlignment="1">
      <alignment horizontal="center"/>
    </xf>
    <xf numFmtId="0" fontId="9" fillId="0" borderId="0" xfId="6" applyFont="1" applyAlignment="1">
      <alignment horizontal="right"/>
    </xf>
    <xf numFmtId="0" fontId="5" fillId="0" borderId="0" xfId="6" applyFont="1"/>
    <xf numFmtId="0" fontId="6" fillId="0" borderId="0" xfId="6" applyFont="1"/>
    <xf numFmtId="0" fontId="15" fillId="0" borderId="0" xfId="6" applyFont="1"/>
    <xf numFmtId="0" fontId="7" fillId="0" borderId="0" xfId="6" applyFont="1" applyBorder="1" applyAlignment="1"/>
    <xf numFmtId="0" fontId="15" fillId="0" borderId="0" xfId="6" applyFont="1" applyBorder="1" applyAlignment="1"/>
    <xf numFmtId="0" fontId="7" fillId="0" borderId="4" xfId="6" applyFont="1" applyBorder="1" applyAlignment="1">
      <alignment horizontal="center"/>
    </xf>
    <xf numFmtId="0" fontId="7" fillId="0" borderId="1" xfId="6" applyFont="1" applyBorder="1"/>
    <xf numFmtId="0" fontId="7" fillId="0" borderId="6" xfId="6" applyFont="1" applyBorder="1" applyAlignment="1">
      <alignment horizontal="center"/>
    </xf>
    <xf numFmtId="0" fontId="7" fillId="0" borderId="2" xfId="6" applyFont="1" applyBorder="1"/>
    <xf numFmtId="1" fontId="7" fillId="0" borderId="6" xfId="8" applyNumberFormat="1" applyFont="1" applyBorder="1" applyAlignment="1">
      <alignment horizontal="center"/>
    </xf>
    <xf numFmtId="0" fontId="7" fillId="0" borderId="2" xfId="0" applyFont="1" applyBorder="1" applyProtection="1"/>
    <xf numFmtId="0" fontId="7" fillId="0" borderId="0" xfId="0" applyFont="1" applyBorder="1" applyProtection="1"/>
    <xf numFmtId="0" fontId="17" fillId="0" borderId="0" xfId="0" applyFont="1" applyBorder="1" applyProtection="1"/>
    <xf numFmtId="0" fontId="7" fillId="0" borderId="2" xfId="0" applyFont="1" applyBorder="1" applyAlignment="1" applyProtection="1"/>
    <xf numFmtId="0" fontId="7" fillId="0" borderId="0" xfId="0" applyFont="1" applyBorder="1" applyAlignment="1" applyProtection="1"/>
    <xf numFmtId="0" fontId="17" fillId="0" borderId="0" xfId="0" applyFont="1" applyBorder="1" applyAlignment="1" applyProtection="1"/>
    <xf numFmtId="0" fontId="7" fillId="0" borderId="0" xfId="0" applyFont="1" applyProtection="1"/>
    <xf numFmtId="0" fontId="17" fillId="0" borderId="0" xfId="0" applyFont="1" applyProtection="1"/>
    <xf numFmtId="0" fontId="9" fillId="0" borderId="0" xfId="1" applyFont="1"/>
    <xf numFmtId="0" fontId="7" fillId="0" borderId="0" xfId="0" applyFont="1" applyAlignment="1">
      <alignment horizontal="center"/>
    </xf>
    <xf numFmtId="1" fontId="9" fillId="0" borderId="0" xfId="0" applyNumberFormat="1" applyFont="1" applyBorder="1" applyAlignment="1" applyProtection="1">
      <alignment horizontal="right"/>
      <protection locked="0"/>
    </xf>
    <xf numFmtId="0" fontId="7" fillId="0" borderId="0" xfId="6" applyFont="1" applyBorder="1" applyAlignment="1">
      <alignment horizontal="center"/>
    </xf>
    <xf numFmtId="0" fontId="7" fillId="0" borderId="0" xfId="6" applyFont="1" applyBorder="1"/>
    <xf numFmtId="0" fontId="7" fillId="0" borderId="0" xfId="6" applyFont="1" applyBorder="1" applyAlignment="1">
      <alignment horizontal="right"/>
    </xf>
    <xf numFmtId="0" fontId="9" fillId="0" borderId="0" xfId="6" applyFont="1" applyBorder="1" applyAlignment="1">
      <alignment horizontal="left"/>
    </xf>
    <xf numFmtId="0" fontId="7" fillId="0" borderId="0" xfId="8" applyFont="1" applyBorder="1" applyAlignment="1">
      <alignment horizontal="center"/>
    </xf>
    <xf numFmtId="1" fontId="7" fillId="0" borderId="0" xfId="8" applyNumberFormat="1" applyFont="1" applyBorder="1" applyAlignment="1">
      <alignment horizontal="center"/>
    </xf>
    <xf numFmtId="0" fontId="5" fillId="0" borderId="0" xfId="6" applyFont="1" applyBorder="1" applyAlignment="1">
      <alignment horizontal="center"/>
    </xf>
    <xf numFmtId="0" fontId="5" fillId="0" borderId="0" xfId="6" applyFont="1" applyBorder="1"/>
    <xf numFmtId="164" fontId="7" fillId="0" borderId="0" xfId="8" applyNumberFormat="1" applyFont="1" applyBorder="1" applyAlignment="1">
      <alignment horizontal="center"/>
    </xf>
    <xf numFmtId="0" fontId="7" fillId="0" borderId="0" xfId="6" applyFont="1" applyBorder="1" applyAlignment="1">
      <alignment horizontal="left" vertical="top" wrapText="1"/>
    </xf>
    <xf numFmtId="0" fontId="16" fillId="0" borderId="0" xfId="9" applyBorder="1" applyAlignment="1" applyProtection="1">
      <alignment horizontal="center"/>
    </xf>
    <xf numFmtId="0" fontId="16" fillId="0" borderId="0" xfId="9" applyFont="1" applyBorder="1" applyAlignment="1" applyProtection="1">
      <alignment horizontal="center"/>
    </xf>
    <xf numFmtId="0" fontId="18" fillId="0" borderId="0" xfId="10" applyFont="1" applyBorder="1" applyAlignment="1" applyProtection="1">
      <alignment horizontal="center"/>
    </xf>
    <xf numFmtId="0" fontId="20" fillId="0" borderId="0" xfId="11"/>
    <xf numFmtId="0" fontId="19" fillId="0" borderId="0" xfId="10" applyBorder="1" applyAlignment="1">
      <alignment horizontal="center"/>
    </xf>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applyBorder="1" applyAlignment="1" applyProtection="1">
      <alignment horizontal="centerContinuous"/>
      <protection locked="0"/>
    </xf>
    <xf numFmtId="0" fontId="21" fillId="0" borderId="0" xfId="0" applyFont="1"/>
    <xf numFmtId="0" fontId="21" fillId="0" borderId="0" xfId="0" applyFont="1" applyBorder="1" applyProtection="1">
      <protection locked="0"/>
    </xf>
    <xf numFmtId="0" fontId="24" fillId="0" borderId="0" xfId="0" applyFont="1" applyBorder="1" applyAlignment="1" applyProtection="1">
      <alignment horizontal="right"/>
      <protection locked="0"/>
    </xf>
    <xf numFmtId="0" fontId="22" fillId="0" borderId="0" xfId="0" applyFont="1"/>
    <xf numFmtId="0" fontId="22" fillId="0" borderId="0" xfId="0" applyFont="1" applyBorder="1" applyProtection="1">
      <protection locked="0"/>
    </xf>
    <xf numFmtId="0" fontId="23" fillId="0" borderId="0" xfId="0" applyFont="1" applyBorder="1" applyProtection="1">
      <protection locked="0"/>
    </xf>
    <xf numFmtId="0" fontId="7" fillId="0" borderId="0" xfId="6" applyFont="1" applyBorder="1" applyAlignment="1">
      <alignment horizontal="left" vertical="top" wrapText="1"/>
    </xf>
    <xf numFmtId="0" fontId="7" fillId="0" borderId="0" xfId="6" applyFont="1" applyBorder="1" applyAlignment="1">
      <alignment horizontal="left" wrapText="1"/>
    </xf>
    <xf numFmtId="0" fontId="16" fillId="0" borderId="0" xfId="9" applyBorder="1" applyAlignment="1" applyProtection="1">
      <alignment horizontal="center"/>
    </xf>
    <xf numFmtId="2" fontId="7" fillId="0" borderId="0" xfId="0" applyNumberFormat="1" applyFont="1" applyProtection="1">
      <protection locked="0"/>
    </xf>
    <xf numFmtId="0" fontId="9" fillId="0" borderId="0" xfId="1" applyFont="1" applyAlignment="1">
      <alignment horizontal="center"/>
    </xf>
    <xf numFmtId="0" fontId="9" fillId="0" borderId="0" xfId="1" applyFont="1" applyFill="1" applyBorder="1" applyAlignment="1">
      <alignment horizontal="center"/>
    </xf>
    <xf numFmtId="0" fontId="4" fillId="0" borderId="0" xfId="0" applyFont="1" applyBorder="1"/>
    <xf numFmtId="0" fontId="8" fillId="2" borderId="0" xfId="0" applyFont="1" applyFill="1" applyBorder="1"/>
    <xf numFmtId="0" fontId="12" fillId="0" borderId="0" xfId="0" applyFont="1" applyBorder="1"/>
    <xf numFmtId="0" fontId="8" fillId="0" borderId="0" xfId="0" applyFont="1" applyBorder="1" applyAlignment="1">
      <alignment horizontal="center"/>
    </xf>
    <xf numFmtId="165" fontId="8" fillId="3" borderId="0" xfId="0" applyNumberFormat="1" applyFont="1" applyFill="1" applyBorder="1"/>
    <xf numFmtId="166" fontId="7" fillId="0" borderId="0" xfId="1" applyNumberFormat="1" applyFont="1" applyBorder="1" applyAlignment="1" applyProtection="1">
      <alignment horizontal="center"/>
      <protection locked="0"/>
    </xf>
    <xf numFmtId="166" fontId="7" fillId="0" borderId="0" xfId="0" applyNumberFormat="1" applyFont="1" applyBorder="1" applyAlignment="1" applyProtection="1">
      <alignment horizontal="right" vertical="center"/>
      <protection locked="0"/>
    </xf>
    <xf numFmtId="166" fontId="7" fillId="0" borderId="0" xfId="0" applyNumberFormat="1" applyFont="1" applyBorder="1" applyProtection="1">
      <protection locked="0"/>
    </xf>
    <xf numFmtId="0" fontId="16" fillId="0" borderId="0" xfId="9" applyAlignment="1" applyProtection="1">
      <alignment horizontal="left"/>
    </xf>
    <xf numFmtId="0" fontId="21" fillId="0" borderId="0" xfId="13" applyFont="1" applyAlignment="1">
      <alignment horizontal="centerContinuous"/>
    </xf>
    <xf numFmtId="0" fontId="19" fillId="0" borderId="0" xfId="12" applyBorder="1" applyAlignment="1" applyProtection="1">
      <alignment horizontal="left"/>
      <protection locked="0"/>
    </xf>
    <xf numFmtId="165" fontId="9" fillId="0" borderId="0" xfId="1" applyNumberFormat="1" applyFont="1" applyAlignment="1">
      <alignment horizontal="center"/>
    </xf>
  </cellXfs>
  <cellStyles count="14">
    <cellStyle name="Comma0" xfId="2"/>
    <cellStyle name="Currency0" xfId="3"/>
    <cellStyle name="Date" xfId="4"/>
    <cellStyle name="Fixed" xfId="5"/>
    <cellStyle name="Hyperlink" xfId="12" builtinId="8"/>
    <cellStyle name="Hyperlink 2" xfId="9"/>
    <cellStyle name="Hyperlink 3" xfId="10"/>
    <cellStyle name="Normal" xfId="0" builtinId="0"/>
    <cellStyle name="Normal 2" xfId="1"/>
    <cellStyle name="Normal 2 2" xfId="6"/>
    <cellStyle name="Normal 2 3" xfId="13"/>
    <cellStyle name="Normal 3" xfId="7"/>
    <cellStyle name="Normal 4" xfId="8"/>
    <cellStyle name="Normal 5"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Section'!$W$16:$W$20</c:f>
              <c:numCache>
                <c:formatCode>0.000</c:formatCode>
                <c:ptCount val="5"/>
                <c:pt idx="0">
                  <c:v>0</c:v>
                </c:pt>
                <c:pt idx="1">
                  <c:v>0</c:v>
                </c:pt>
                <c:pt idx="2">
                  <c:v>0.06</c:v>
                </c:pt>
                <c:pt idx="3">
                  <c:v>0.06</c:v>
                </c:pt>
                <c:pt idx="4">
                  <c:v>0</c:v>
                </c:pt>
              </c:numCache>
            </c:numRef>
          </c:xVal>
          <c:yVal>
            <c:numRef>
              <c:f>'Cross Section'!$X$16:$X$20</c:f>
              <c:numCache>
                <c:formatCode>General</c:formatCode>
                <c:ptCount val="5"/>
                <c:pt idx="0">
                  <c:v>0</c:v>
                </c:pt>
                <c:pt idx="1">
                  <c:v>1</c:v>
                </c:pt>
                <c:pt idx="2">
                  <c:v>1</c:v>
                </c:pt>
                <c:pt idx="3">
                  <c:v>0</c:v>
                </c:pt>
                <c:pt idx="4" formatCode="0.000">
                  <c:v>0</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Section'!$Z$16:$Z$20</c:f>
              <c:numCache>
                <c:formatCode>0.000</c:formatCode>
                <c:ptCount val="5"/>
                <c:pt idx="0">
                  <c:v>0.06</c:v>
                </c:pt>
                <c:pt idx="1">
                  <c:v>0.06</c:v>
                </c:pt>
                <c:pt idx="2">
                  <c:v>0.56000000000000005</c:v>
                </c:pt>
                <c:pt idx="3">
                  <c:v>0.56000000000000005</c:v>
                </c:pt>
                <c:pt idx="4">
                  <c:v>0.06</c:v>
                </c:pt>
              </c:numCache>
            </c:numRef>
          </c:xVal>
          <c:yVal>
            <c:numRef>
              <c:f>'Cross Section'!$AA$16:$AA$20</c:f>
              <c:numCache>
                <c:formatCode>General</c:formatCode>
                <c:ptCount val="5"/>
                <c:pt idx="0">
                  <c:v>0</c:v>
                </c:pt>
                <c:pt idx="1">
                  <c:v>0.06</c:v>
                </c:pt>
                <c:pt idx="2">
                  <c:v>0.06</c:v>
                </c:pt>
                <c:pt idx="3">
                  <c:v>0</c:v>
                </c:pt>
                <c:pt idx="4" formatCode="0.000">
                  <c:v>0</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Section'!$AC$16:$AC$20</c:f>
              <c:numCache>
                <c:formatCode>0.000</c:formatCode>
                <c:ptCount val="5"/>
                <c:pt idx="0">
                  <c:v>0.56000000000000005</c:v>
                </c:pt>
                <c:pt idx="1">
                  <c:v>0.56000000000000005</c:v>
                </c:pt>
                <c:pt idx="2">
                  <c:v>0.62000000000000011</c:v>
                </c:pt>
                <c:pt idx="3">
                  <c:v>0.62000000000000011</c:v>
                </c:pt>
                <c:pt idx="4">
                  <c:v>0.56000000000000005</c:v>
                </c:pt>
              </c:numCache>
            </c:numRef>
          </c:xVal>
          <c:yVal>
            <c:numRef>
              <c:f>'Cross Section'!$AD$16:$AD$20</c:f>
              <c:numCache>
                <c:formatCode>General</c:formatCode>
                <c:ptCount val="5"/>
                <c:pt idx="0">
                  <c:v>0</c:v>
                </c:pt>
                <c:pt idx="1">
                  <c:v>0.8</c:v>
                </c:pt>
                <c:pt idx="2">
                  <c:v>0.8</c:v>
                </c:pt>
                <c:pt idx="3">
                  <c:v>0</c:v>
                </c:pt>
                <c:pt idx="4" formatCode="0.000">
                  <c:v>0</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Section'!$W$22:$W$26</c:f>
              <c:numCache>
                <c:formatCode>0.000</c:formatCode>
                <c:ptCount val="5"/>
                <c:pt idx="0">
                  <c:v>0.62000000000000011</c:v>
                </c:pt>
                <c:pt idx="1">
                  <c:v>0.62000000000000011</c:v>
                </c:pt>
                <c:pt idx="2">
                  <c:v>1.1200000000000001</c:v>
                </c:pt>
                <c:pt idx="3">
                  <c:v>1.1200000000000001</c:v>
                </c:pt>
                <c:pt idx="4">
                  <c:v>0.62000000000000011</c:v>
                </c:pt>
              </c:numCache>
            </c:numRef>
          </c:xVal>
          <c:yVal>
            <c:numRef>
              <c:f>'Cross Section'!$X$22:$X$26</c:f>
              <c:numCache>
                <c:formatCode>General</c:formatCode>
                <c:ptCount val="5"/>
                <c:pt idx="0">
                  <c:v>0.74</c:v>
                </c:pt>
                <c:pt idx="1">
                  <c:v>0.8</c:v>
                </c:pt>
                <c:pt idx="2">
                  <c:v>0.8</c:v>
                </c:pt>
                <c:pt idx="3">
                  <c:v>0.74</c:v>
                </c:pt>
                <c:pt idx="4" formatCode="0.000">
                  <c:v>0.74</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Section'!$Z$22:$Z$26</c:f>
            </c:numRef>
          </c:xVal>
          <c:yVal>
            <c:numRef>
              <c:f>'Cross Section'!$AA$22:$AA$26</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Section'!$AC$22:$AC$26</c:f>
            </c:numRef>
          </c:xVal>
          <c:yVal>
            <c:numRef>
              <c:f>'Cross Section'!$AD$22:$AD$26</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Section'!$Z$28:$Z$32</c:f>
            </c:numRef>
          </c:xVal>
          <c:yVal>
            <c:numRef>
              <c:f>'Cross Section'!$AA$28:$AA$32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Section'!$AC$28:$AC$32</c:f>
            </c:numRef>
          </c:xVal>
          <c:yVal>
            <c:numRef>
              <c:f>'Cross Section'!$AD$28:$AD$32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Section'!$W$28:$W$32</c:f>
            </c:numRef>
          </c:xVal>
          <c:yVal>
            <c:numRef>
              <c:f>'Cross Section'!$X$28:$X$32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Section'!$X$33:$X$34</c:f>
              <c:numCache>
                <c:formatCode>0.0000</c:formatCode>
                <c:ptCount val="2"/>
                <c:pt idx="0">
                  <c:v>0.39</c:v>
                </c:pt>
                <c:pt idx="1">
                  <c:v>0.39</c:v>
                </c:pt>
              </c:numCache>
            </c:numRef>
          </c:xVal>
          <c:yVal>
            <c:numRef>
              <c:f>'Cross Section'!$W$33:$W$34</c:f>
              <c:numCache>
                <c:formatCode>General</c:formatCode>
                <c:ptCount val="2"/>
                <c:pt idx="0">
                  <c:v>-0.5</c:v>
                </c:pt>
                <c:pt idx="1">
                  <c:v>1.5</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Section'!$Z$33:$Z$34</c:f>
              <c:numCache>
                <c:formatCode>0.000</c:formatCode>
                <c:ptCount val="2"/>
                <c:pt idx="0">
                  <c:v>-0.5</c:v>
                </c:pt>
                <c:pt idx="1">
                  <c:v>1.62</c:v>
                </c:pt>
              </c:numCache>
            </c:numRef>
          </c:xVal>
          <c:yVal>
            <c:numRef>
              <c:f>'Cross Section'!$AA$33:$AA$34</c:f>
              <c:numCache>
                <c:formatCode>0.000</c:formatCode>
                <c:ptCount val="2"/>
                <c:pt idx="0">
                  <c:v>0.43571428571428572</c:v>
                </c:pt>
                <c:pt idx="1">
                  <c:v>0.43571428571428572</c:v>
                </c:pt>
              </c:numCache>
            </c:numRef>
          </c:yVal>
          <c:smooth val="0"/>
          <c:extLst>
            <c:ext xmlns:c16="http://schemas.microsoft.com/office/drawing/2014/chart" uri="{C3380CC4-5D6E-409C-BE32-E72D297353CC}">
              <c16:uniqueId val="{0000000A-ECF5-47D6-B459-6682083C66A8}"/>
            </c:ext>
          </c:extLst>
        </c:ser>
        <c:dLbls>
          <c:showLegendKey val="0"/>
          <c:showVal val="0"/>
          <c:showCatName val="0"/>
          <c:showSerName val="0"/>
          <c:showPercent val="0"/>
          <c:showBubbleSize val="0"/>
        </c:dLbls>
        <c:axId val="540102080"/>
        <c:axId val="540104040"/>
      </c:scatterChart>
      <c:valAx>
        <c:axId val="540102080"/>
        <c:scaling>
          <c:orientation val="minMax"/>
          <c:max val="1.5765625000000001"/>
          <c:min val="-0.58399999999999996"/>
        </c:scaling>
        <c:delete val="0"/>
        <c:axPos val="b"/>
        <c:numFmt formatCode="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1.5765625000000001"/>
          <c:min val="-0.58399999999999996"/>
        </c:scaling>
        <c:delete val="0"/>
        <c:axPos val="l"/>
        <c:numFmt formatCode="#,##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hyperlink" Target="http://www.xl-viking.com/" TargetMode="Externa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231495</xdr:colOff>
      <xdr:row>14</xdr:row>
      <xdr:rowOff>38100</xdr:rowOff>
    </xdr:from>
    <xdr:to>
      <xdr:col>3</xdr:col>
      <xdr:colOff>383895</xdr:colOff>
      <xdr:row>14</xdr:row>
      <xdr:rowOff>38100</xdr:rowOff>
    </xdr:to>
    <xdr:sp macro="" textlink="">
      <xdr:nvSpPr>
        <xdr:cNvPr id="2" name="Line 648">
          <a:extLst>
            <a:ext uri="{FF2B5EF4-FFF2-40B4-BE49-F238E27FC236}">
              <a16:creationId xmlns:a16="http://schemas.microsoft.com/office/drawing/2014/main" id="{00000000-0008-0000-0100-000002000000}"/>
            </a:ext>
          </a:extLst>
        </xdr:cNvPr>
        <xdr:cNvSpPr>
          <a:spLocks noChangeShapeType="1"/>
        </xdr:cNvSpPr>
      </xdr:nvSpPr>
      <xdr:spPr bwMode="auto">
        <a:xfrm>
          <a:off x="3308070" y="7019925"/>
          <a:ext cx="152400" cy="0"/>
        </a:xfrm>
        <a:prstGeom prst="line">
          <a:avLst/>
        </a:prstGeom>
        <a:noFill/>
        <a:ln w="9525">
          <a:solidFill>
            <a:srgbClr val="000000"/>
          </a:solidFill>
          <a:round/>
          <a:headEnd/>
          <a:tailEnd/>
        </a:ln>
      </xdr:spPr>
    </xdr:sp>
    <xdr:clientData/>
  </xdr:twoCellAnchor>
  <xdr:twoCellAnchor>
    <xdr:from>
      <xdr:col>4</xdr:col>
      <xdr:colOff>214930</xdr:colOff>
      <xdr:row>14</xdr:row>
      <xdr:rowOff>29816</xdr:rowOff>
    </xdr:from>
    <xdr:to>
      <xdr:col>4</xdr:col>
      <xdr:colOff>367330</xdr:colOff>
      <xdr:row>14</xdr:row>
      <xdr:rowOff>29816</xdr:rowOff>
    </xdr:to>
    <xdr:sp macro="" textlink="">
      <xdr:nvSpPr>
        <xdr:cNvPr id="3" name="Line 649">
          <a:extLst>
            <a:ext uri="{FF2B5EF4-FFF2-40B4-BE49-F238E27FC236}">
              <a16:creationId xmlns:a16="http://schemas.microsoft.com/office/drawing/2014/main" id="{00000000-0008-0000-0100-000003000000}"/>
            </a:ext>
          </a:extLst>
        </xdr:cNvPr>
        <xdr:cNvSpPr>
          <a:spLocks noChangeShapeType="1"/>
        </xdr:cNvSpPr>
      </xdr:nvSpPr>
      <xdr:spPr bwMode="auto">
        <a:xfrm>
          <a:off x="3901105" y="7011641"/>
          <a:ext cx="152400" cy="0"/>
        </a:xfrm>
        <a:prstGeom prst="line">
          <a:avLst/>
        </a:prstGeom>
        <a:noFill/>
        <a:ln w="9525">
          <a:solidFill>
            <a:srgbClr val="000000"/>
          </a:solidFill>
          <a:round/>
          <a:headEnd/>
          <a:tailEnd/>
        </a:ln>
      </xdr:spPr>
    </xdr:sp>
    <xdr:clientData/>
  </xdr:twoCellAnchor>
  <xdr:twoCellAnchor>
    <xdr:from>
      <xdr:col>1</xdr:col>
      <xdr:colOff>226401</xdr:colOff>
      <xdr:row>42</xdr:row>
      <xdr:rowOff>38100</xdr:rowOff>
    </xdr:from>
    <xdr:to>
      <xdr:col>1</xdr:col>
      <xdr:colOff>378801</xdr:colOff>
      <xdr:row>42</xdr:row>
      <xdr:rowOff>38100</xdr:rowOff>
    </xdr:to>
    <xdr:sp macro="" textlink="">
      <xdr:nvSpPr>
        <xdr:cNvPr id="4" name="Line 654">
          <a:extLst>
            <a:ext uri="{FF2B5EF4-FFF2-40B4-BE49-F238E27FC236}">
              <a16:creationId xmlns:a16="http://schemas.microsoft.com/office/drawing/2014/main" id="{00000000-0008-0000-0100-000004000000}"/>
            </a:ext>
          </a:extLst>
        </xdr:cNvPr>
        <xdr:cNvSpPr>
          <a:spLocks noChangeShapeType="1"/>
        </xdr:cNvSpPr>
      </xdr:nvSpPr>
      <xdr:spPr bwMode="auto">
        <a:xfrm>
          <a:off x="834536" y="6712927"/>
          <a:ext cx="152400" cy="0"/>
        </a:xfrm>
        <a:prstGeom prst="line">
          <a:avLst/>
        </a:prstGeom>
        <a:noFill/>
        <a:ln w="9525">
          <a:solidFill>
            <a:srgbClr val="000000"/>
          </a:solidFill>
          <a:round/>
          <a:headEnd/>
          <a:tailEnd/>
        </a:ln>
      </xdr:spPr>
    </xdr:sp>
    <xdr:clientData/>
  </xdr:twoCellAnchor>
  <xdr:twoCellAnchor>
    <xdr:from>
      <xdr:col>3</xdr:col>
      <xdr:colOff>219074</xdr:colOff>
      <xdr:row>42</xdr:row>
      <xdr:rowOff>38100</xdr:rowOff>
    </xdr:from>
    <xdr:to>
      <xdr:col>3</xdr:col>
      <xdr:colOff>371474</xdr:colOff>
      <xdr:row>42</xdr:row>
      <xdr:rowOff>38100</xdr:rowOff>
    </xdr:to>
    <xdr:sp macro="" textlink="">
      <xdr:nvSpPr>
        <xdr:cNvPr id="5" name="Line 655">
          <a:extLst>
            <a:ext uri="{FF2B5EF4-FFF2-40B4-BE49-F238E27FC236}">
              <a16:creationId xmlns:a16="http://schemas.microsoft.com/office/drawing/2014/main" id="{00000000-0008-0000-0100-000005000000}"/>
            </a:ext>
          </a:extLst>
        </xdr:cNvPr>
        <xdr:cNvSpPr>
          <a:spLocks noChangeShapeType="1"/>
        </xdr:cNvSpPr>
      </xdr:nvSpPr>
      <xdr:spPr bwMode="auto">
        <a:xfrm>
          <a:off x="2072786" y="6712927"/>
          <a:ext cx="152400" cy="0"/>
        </a:xfrm>
        <a:prstGeom prst="line">
          <a:avLst/>
        </a:prstGeom>
        <a:noFill/>
        <a:ln w="9525">
          <a:solidFill>
            <a:srgbClr val="000000"/>
          </a:solidFill>
          <a:round/>
          <a:headEnd/>
          <a:tailEnd/>
        </a:ln>
      </xdr:spPr>
    </xdr:sp>
    <xdr:clientData/>
  </xdr:twoCellAnchor>
  <xdr:twoCellAnchor>
    <xdr:from>
      <xdr:col>5</xdr:col>
      <xdr:colOff>444535</xdr:colOff>
      <xdr:row>13</xdr:row>
      <xdr:rowOff>33619</xdr:rowOff>
    </xdr:from>
    <xdr:to>
      <xdr:col>9</xdr:col>
      <xdr:colOff>536280</xdr:colOff>
      <xdr:row>27</xdr:row>
      <xdr:rowOff>89647</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609392</xdr:colOff>
      <xdr:row>12</xdr:row>
      <xdr:rowOff>136313</xdr:rowOff>
    </xdr:from>
    <xdr:to>
      <xdr:col>6</xdr:col>
      <xdr:colOff>222850</xdr:colOff>
      <xdr:row>14</xdr:row>
      <xdr:rowOff>64550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698213" y="2136563"/>
          <a:ext cx="225780" cy="254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561746</xdr:colOff>
      <xdr:row>25</xdr:row>
      <xdr:rowOff>148943</xdr:rowOff>
    </xdr:from>
    <xdr:to>
      <xdr:col>10</xdr:col>
      <xdr:colOff>191542</xdr:colOff>
      <xdr:row>27</xdr:row>
      <xdr:rowOff>93471</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6099853" y="4271907"/>
          <a:ext cx="242118" cy="27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6</xdr:col>
      <xdr:colOff>126563</xdr:colOff>
      <xdr:row>14</xdr:row>
      <xdr:rowOff>66208</xdr:rowOff>
    </xdr:from>
    <xdr:to>
      <xdr:col>6</xdr:col>
      <xdr:colOff>127535</xdr:colOff>
      <xdr:row>16</xdr:row>
      <xdr:rowOff>50407</xdr:rowOff>
    </xdr:to>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rot="5400000" flipH="1" flipV="1">
          <a:off x="3672806" y="2547929"/>
          <a:ext cx="310771"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278203</xdr:colOff>
      <xdr:row>26</xdr:row>
      <xdr:rowOff>126422</xdr:rowOff>
    </xdr:from>
    <xdr:to>
      <xdr:col>9</xdr:col>
      <xdr:colOff>569673</xdr:colOff>
      <xdr:row>26</xdr:row>
      <xdr:rowOff>127474</xdr:rowOff>
    </xdr:to>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rot="10800000" flipH="1" flipV="1">
          <a:off x="5816310" y="4412672"/>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40822" y="1138997"/>
          <a:ext cx="2479941" cy="575063"/>
          <a:chOff x="40822" y="1267641"/>
          <a:chExt cx="2570933" cy="630195"/>
        </a:xfrm>
      </xdr:grpSpPr>
      <xdr:pic>
        <xdr:nvPicPr>
          <xdr:cNvPr id="17" name="Picture 16">
            <a:hlinkClick xmlns:r="http://schemas.openxmlformats.org/officeDocument/2006/relationships" r:id="rId2"/>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62</xdr:row>
      <xdr:rowOff>40821</xdr:rowOff>
    </xdr:from>
    <xdr:to>
      <xdr:col>4</xdr:col>
      <xdr:colOff>66675</xdr:colOff>
      <xdr:row>65</xdr:row>
      <xdr:rowOff>145236</xdr:rowOff>
    </xdr:to>
    <xdr:grpSp>
      <xdr:nvGrpSpPr>
        <xdr:cNvPr id="15" name="Group 14">
          <a:extLst>
            <a:ext uri="{FF2B5EF4-FFF2-40B4-BE49-F238E27FC236}">
              <a16:creationId xmlns:a16="http://schemas.microsoft.com/office/drawing/2014/main" id="{511A6B7F-C7A7-4529-987D-FF26AA434046}"/>
            </a:ext>
          </a:extLst>
        </xdr:cNvPr>
        <xdr:cNvGrpSpPr/>
      </xdr:nvGrpSpPr>
      <xdr:grpSpPr>
        <a:xfrm>
          <a:off x="40822" y="9913203"/>
          <a:ext cx="2479941" cy="575062"/>
          <a:chOff x="40822" y="1267641"/>
          <a:chExt cx="2570933" cy="630195"/>
        </a:xfrm>
      </xdr:grpSpPr>
      <xdr:pic>
        <xdr:nvPicPr>
          <xdr:cNvPr id="16" name="Picture 15">
            <a:hlinkClick xmlns:r="http://schemas.openxmlformats.org/officeDocument/2006/relationships" r:id="rId2"/>
            <a:extLst>
              <a:ext uri="{FF2B5EF4-FFF2-40B4-BE49-F238E27FC236}">
                <a16:creationId xmlns:a16="http://schemas.microsoft.com/office/drawing/2014/main" id="{D9D4170F-9B04-4C52-8EA5-3DA0042DD63A}"/>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4"/>
            <a:extLst>
              <a:ext uri="{FF2B5EF4-FFF2-40B4-BE49-F238E27FC236}">
                <a16:creationId xmlns:a16="http://schemas.microsoft.com/office/drawing/2014/main" id="{960DF431-7FC2-41FD-8280-1B677803602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117</xdr:row>
      <xdr:rowOff>0</xdr:rowOff>
    </xdr:from>
    <xdr:ext cx="6695377" cy="325244"/>
    <xdr:sp macro="" textlink="">
      <xdr:nvSpPr>
        <xdr:cNvPr id="21" name="TextBox 20">
          <a:hlinkClick xmlns:r="http://schemas.openxmlformats.org/officeDocument/2006/relationships" r:id="rId6"/>
          <a:extLst>
            <a:ext uri="{FF2B5EF4-FFF2-40B4-BE49-F238E27FC236}">
              <a16:creationId xmlns:a16="http://schemas.microsoft.com/office/drawing/2014/main" id="{3B300B5B-BE25-47B7-9AB9-F454654B423D}"/>
            </a:ext>
          </a:extLst>
        </xdr:cNvPr>
        <xdr:cNvSpPr txBox="1"/>
      </xdr:nvSpPr>
      <xdr:spPr>
        <a:xfrm>
          <a:off x="0" y="929640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oneCellAnchor>
    <xdr:from>
      <xdr:col>0</xdr:col>
      <xdr:colOff>0</xdr:colOff>
      <xdr:row>60</xdr:row>
      <xdr:rowOff>0</xdr:rowOff>
    </xdr:from>
    <xdr:ext cx="6695377" cy="325244"/>
    <xdr:sp macro="" textlink="">
      <xdr:nvSpPr>
        <xdr:cNvPr id="22" name="TextBox 21">
          <a:hlinkClick xmlns:r="http://schemas.openxmlformats.org/officeDocument/2006/relationships" r:id="rId6"/>
          <a:extLst>
            <a:ext uri="{FF2B5EF4-FFF2-40B4-BE49-F238E27FC236}">
              <a16:creationId xmlns:a16="http://schemas.microsoft.com/office/drawing/2014/main" id="{F8247581-6FEB-4517-B25E-F213F3B2E02E}"/>
            </a:ext>
          </a:extLst>
        </xdr:cNvPr>
        <xdr:cNvSpPr txBox="1"/>
      </xdr:nvSpPr>
      <xdr:spPr>
        <a:xfrm>
          <a:off x="0" y="929640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wpdm-package/analysis-and-design-of-composite-and-metallic-flight-vehicle-structur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40625" defaultRowHeight="15.75" x14ac:dyDescent="0.25"/>
  <cols>
    <col min="1" max="2" width="9.140625" style="69"/>
    <col min="3" max="3" width="10.7109375" style="69" bestFit="1" customWidth="1"/>
    <col min="4" max="11" width="9.140625" style="69"/>
    <col min="12" max="12" width="5.42578125" style="54" customWidth="1"/>
    <col min="13" max="17" width="5.28515625" style="94" customWidth="1"/>
    <col min="18" max="19" width="5.28515625" style="95" customWidth="1"/>
    <col min="20" max="25" width="9.140625" style="97"/>
    <col min="26" max="16384" width="9.140625" style="69"/>
  </cols>
  <sheetData>
    <row r="1" spans="1:25" s="54" customFormat="1" ht="12.75" x14ac:dyDescent="0.2">
      <c r="A1" s="50"/>
      <c r="B1" s="51" t="s">
        <v>0</v>
      </c>
      <c r="C1" s="52" t="s">
        <v>20</v>
      </c>
      <c r="D1" s="50"/>
      <c r="E1" s="50"/>
      <c r="F1" s="51" t="s">
        <v>44</v>
      </c>
      <c r="G1" s="53"/>
      <c r="H1" s="50"/>
      <c r="I1" s="50"/>
      <c r="J1" s="50"/>
      <c r="K1" s="50"/>
      <c r="M1" s="90"/>
      <c r="N1" s="90"/>
      <c r="O1" s="90"/>
      <c r="P1" s="90"/>
      <c r="Q1" s="90"/>
      <c r="R1" s="90"/>
      <c r="S1" s="90"/>
      <c r="T1" s="91"/>
      <c r="U1" s="91"/>
      <c r="V1" s="91"/>
      <c r="W1" s="92"/>
      <c r="X1" s="93"/>
      <c r="Y1" s="91"/>
    </row>
    <row r="2" spans="1:25" s="54" customFormat="1" ht="12.75" x14ac:dyDescent="0.2">
      <c r="A2" s="50"/>
      <c r="B2" s="51" t="s">
        <v>1</v>
      </c>
      <c r="C2" s="52" t="s">
        <v>21</v>
      </c>
      <c r="D2" s="50"/>
      <c r="E2" s="50"/>
      <c r="F2" s="51" t="s">
        <v>2</v>
      </c>
      <c r="G2" s="52"/>
      <c r="H2" s="50"/>
      <c r="I2" s="50"/>
      <c r="J2" s="50"/>
      <c r="K2" s="50"/>
      <c r="M2" s="90"/>
      <c r="N2" s="90"/>
      <c r="O2" s="90"/>
      <c r="P2" s="90"/>
      <c r="Q2" s="90"/>
      <c r="R2" s="90"/>
      <c r="S2" s="90"/>
      <c r="T2" s="91"/>
      <c r="U2" s="91"/>
      <c r="V2" s="91"/>
      <c r="W2" s="92"/>
      <c r="X2" s="93"/>
      <c r="Y2" s="91"/>
    </row>
    <row r="3" spans="1:25" s="54" customFormat="1" ht="12.75" x14ac:dyDescent="0.2">
      <c r="A3" s="50"/>
      <c r="B3" s="51" t="s">
        <v>3</v>
      </c>
      <c r="C3" s="59"/>
      <c r="D3" s="50"/>
      <c r="E3" s="50"/>
      <c r="F3" s="51" t="s">
        <v>4</v>
      </c>
      <c r="G3" s="52"/>
      <c r="H3" s="50"/>
      <c r="I3" s="50"/>
      <c r="J3" s="50"/>
      <c r="K3" s="50"/>
      <c r="M3" s="90"/>
      <c r="N3" s="90"/>
      <c r="O3" s="90"/>
      <c r="P3" s="90"/>
      <c r="Q3" s="90"/>
      <c r="R3" s="90"/>
      <c r="S3" s="90"/>
      <c r="T3" s="91"/>
      <c r="U3" s="91"/>
      <c r="V3" s="91"/>
      <c r="W3" s="92"/>
      <c r="X3" s="93"/>
      <c r="Y3" s="91"/>
    </row>
    <row r="4" spans="1:25" s="54" customFormat="1" ht="12.75" x14ac:dyDescent="0.2">
      <c r="A4" s="50"/>
      <c r="B4" s="51" t="s">
        <v>56</v>
      </c>
      <c r="C4" s="53"/>
      <c r="D4" s="50"/>
      <c r="E4" s="50"/>
      <c r="F4" s="51" t="s">
        <v>57</v>
      </c>
      <c r="G4" s="52" t="s">
        <v>58</v>
      </c>
      <c r="H4" s="50"/>
      <c r="I4" s="50"/>
      <c r="J4" s="50"/>
      <c r="K4" s="50"/>
      <c r="M4" s="90"/>
      <c r="N4" s="90"/>
      <c r="O4" s="90"/>
      <c r="P4" s="90"/>
      <c r="Q4" s="94"/>
      <c r="R4" s="95"/>
      <c r="S4" s="95"/>
      <c r="T4" s="91"/>
      <c r="U4" s="91"/>
      <c r="V4" s="91"/>
      <c r="W4" s="92"/>
      <c r="X4" s="93"/>
      <c r="Y4" s="91"/>
    </row>
    <row r="5" spans="1:25" s="54" customFormat="1" ht="12.75" x14ac:dyDescent="0.2">
      <c r="A5" s="50"/>
      <c r="B5" s="51" t="s">
        <v>59</v>
      </c>
      <c r="C5" s="53"/>
      <c r="D5" s="50"/>
      <c r="E5" s="51"/>
      <c r="F5" s="50"/>
      <c r="G5" s="50"/>
      <c r="H5" s="50"/>
      <c r="I5" s="50"/>
      <c r="J5" s="50"/>
      <c r="K5" s="50"/>
      <c r="M5" s="90"/>
      <c r="N5" s="90"/>
      <c r="O5" s="90"/>
      <c r="P5" s="90"/>
      <c r="Q5" s="94"/>
      <c r="R5" s="95"/>
      <c r="S5" s="95"/>
      <c r="T5" s="91"/>
      <c r="U5" s="91"/>
      <c r="V5" s="91"/>
      <c r="W5" s="92"/>
      <c r="X5" s="93"/>
      <c r="Y5" s="91"/>
    </row>
    <row r="6" spans="1:25" s="54" customFormat="1" ht="12.75" x14ac:dyDescent="0.2">
      <c r="A6" s="50"/>
      <c r="B6" s="50" t="s">
        <v>5</v>
      </c>
      <c r="C6" s="62"/>
      <c r="D6" s="50"/>
      <c r="E6" s="50"/>
      <c r="F6" s="50"/>
      <c r="G6" s="50"/>
      <c r="H6" s="50"/>
      <c r="I6" s="50"/>
      <c r="J6" s="50"/>
      <c r="K6" s="50"/>
      <c r="M6" s="90"/>
      <c r="N6" s="90"/>
      <c r="O6" s="90"/>
      <c r="P6" s="90"/>
      <c r="Q6" s="94"/>
      <c r="R6" s="95"/>
      <c r="S6" s="95"/>
      <c r="T6" s="91"/>
      <c r="U6" s="91"/>
      <c r="V6" s="91"/>
      <c r="W6" s="92"/>
      <c r="X6" s="93"/>
      <c r="Y6" s="91"/>
    </row>
    <row r="7" spans="1:25" s="54" customFormat="1" ht="12.75" x14ac:dyDescent="0.2">
      <c r="A7" s="50"/>
      <c r="B7" s="50"/>
      <c r="C7" s="50"/>
      <c r="D7" s="50"/>
      <c r="E7" s="50"/>
      <c r="F7" s="50"/>
      <c r="G7" s="50"/>
      <c r="H7" s="50"/>
      <c r="I7" s="50"/>
      <c r="J7" s="50"/>
      <c r="K7" s="50"/>
      <c r="M7" s="90"/>
      <c r="N7" s="90"/>
      <c r="O7" s="90"/>
      <c r="P7" s="90"/>
      <c r="Q7" s="94"/>
      <c r="R7" s="95"/>
      <c r="S7" s="95"/>
      <c r="T7" s="91"/>
      <c r="U7" s="91"/>
      <c r="V7" s="91"/>
      <c r="W7" s="92"/>
      <c r="X7" s="93"/>
      <c r="Y7" s="91"/>
    </row>
    <row r="8" spans="1:25" s="54" customFormat="1" ht="12.75" x14ac:dyDescent="0.2">
      <c r="A8" s="63"/>
      <c r="E8" s="56"/>
      <c r="F8" s="57"/>
      <c r="H8" s="64"/>
      <c r="I8" s="56"/>
      <c r="J8" s="65"/>
      <c r="K8" s="66"/>
      <c r="L8" s="67"/>
      <c r="M8" s="90"/>
      <c r="N8" s="90"/>
      <c r="O8" s="90"/>
      <c r="P8" s="90"/>
      <c r="Q8" s="94"/>
      <c r="R8" s="95"/>
      <c r="S8" s="95"/>
      <c r="T8" s="91"/>
      <c r="U8" s="91"/>
      <c r="V8" s="91"/>
      <c r="W8" s="91"/>
      <c r="X8" s="91"/>
      <c r="Y8" s="91"/>
    </row>
    <row r="9" spans="1:25" s="54" customFormat="1" ht="12.75" x14ac:dyDescent="0.2">
      <c r="E9" s="56"/>
      <c r="F9" s="64"/>
      <c r="H9" s="64"/>
      <c r="I9" s="56"/>
      <c r="J9" s="66"/>
      <c r="K9" s="66"/>
      <c r="L9" s="67"/>
      <c r="M9" s="90"/>
      <c r="N9" s="90"/>
      <c r="O9" s="90"/>
      <c r="P9" s="90"/>
      <c r="Q9" s="94"/>
      <c r="R9" s="95"/>
      <c r="S9" s="95"/>
      <c r="T9" s="91"/>
      <c r="U9" s="91"/>
      <c r="V9" s="91"/>
      <c r="W9" s="91"/>
      <c r="X9" s="91"/>
      <c r="Y9" s="91"/>
    </row>
    <row r="10" spans="1:25" s="54" customFormat="1" ht="12.75" x14ac:dyDescent="0.2">
      <c r="E10" s="56"/>
      <c r="F10" s="64"/>
      <c r="H10" s="64"/>
      <c r="I10" s="56"/>
      <c r="J10" s="57"/>
      <c r="K10" s="64"/>
      <c r="L10" s="67"/>
      <c r="M10" s="90"/>
      <c r="N10" s="90"/>
      <c r="O10" s="90"/>
      <c r="P10" s="90"/>
      <c r="Q10" s="94"/>
      <c r="R10" s="95"/>
      <c r="S10" s="95"/>
      <c r="T10" s="91"/>
      <c r="U10" s="91"/>
      <c r="V10" s="91"/>
      <c r="W10" s="91"/>
      <c r="X10" s="91"/>
      <c r="Y10" s="91"/>
    </row>
    <row r="11" spans="1:25" s="54" customFormat="1" ht="12.75" x14ac:dyDescent="0.2">
      <c r="E11" s="56"/>
      <c r="F11" s="64"/>
      <c r="I11" s="68"/>
      <c r="J11" s="57"/>
      <c r="M11" s="90"/>
      <c r="N11" s="90"/>
      <c r="O11" s="90"/>
      <c r="P11" s="90"/>
      <c r="Q11" s="90"/>
      <c r="R11" s="90"/>
      <c r="S11" s="90"/>
      <c r="T11" s="91"/>
      <c r="U11" s="91"/>
      <c r="V11" s="91"/>
      <c r="W11" s="91"/>
      <c r="X11" s="91"/>
      <c r="Y11" s="91"/>
    </row>
    <row r="12" spans="1:25" x14ac:dyDescent="0.25">
      <c r="C12" s="70" t="str">
        <f>G4</f>
        <v>IMPORTANT INFORMATION</v>
      </c>
      <c r="M12" s="90"/>
      <c r="N12" s="90"/>
      <c r="O12" s="90"/>
      <c r="P12" s="90"/>
      <c r="Q12" s="96"/>
      <c r="R12" s="96"/>
      <c r="S12" s="96"/>
    </row>
    <row r="13" spans="1:25" s="54" customFormat="1" ht="12.75" x14ac:dyDescent="0.2">
      <c r="M13" s="90"/>
      <c r="N13" s="90"/>
      <c r="O13" s="90"/>
      <c r="P13" s="90"/>
      <c r="Q13" s="90"/>
      <c r="R13" s="90"/>
      <c r="S13" s="90"/>
      <c r="T13" s="91"/>
      <c r="U13" s="91"/>
      <c r="V13" s="91"/>
      <c r="W13" s="91"/>
      <c r="X13" s="91"/>
      <c r="Y13" s="91"/>
    </row>
    <row r="14" spans="1:25" s="54" customFormat="1" ht="12.75" x14ac:dyDescent="0.2">
      <c r="B14" s="71" t="s">
        <v>63</v>
      </c>
      <c r="M14" s="90"/>
      <c r="N14" s="90"/>
      <c r="O14" s="90"/>
      <c r="P14" s="90"/>
      <c r="Q14" s="90"/>
      <c r="R14" s="90"/>
      <c r="S14" s="90"/>
      <c r="T14" s="91"/>
      <c r="U14" s="91"/>
      <c r="V14" s="91"/>
      <c r="W14" s="91"/>
      <c r="X14" s="91"/>
      <c r="Y14" s="91"/>
    </row>
    <row r="15" spans="1:25" s="54" customFormat="1" ht="12.75" x14ac:dyDescent="0.2">
      <c r="A15" s="72"/>
      <c r="K15" s="72"/>
      <c r="M15" s="94"/>
      <c r="N15" s="94"/>
      <c r="O15" s="94"/>
      <c r="P15" s="94"/>
      <c r="Q15" s="94"/>
      <c r="R15" s="95"/>
      <c r="S15" s="95"/>
      <c r="T15" s="91"/>
      <c r="U15" s="91"/>
      <c r="V15" s="91"/>
      <c r="W15" s="91"/>
      <c r="X15" s="91"/>
      <c r="Y15" s="91"/>
    </row>
    <row r="16" spans="1:25" s="54" customFormat="1" ht="12.75" customHeight="1" x14ac:dyDescent="0.2">
      <c r="B16" s="114" t="s">
        <v>69</v>
      </c>
      <c r="C16" s="114"/>
      <c r="D16" s="114"/>
      <c r="E16" s="114"/>
      <c r="F16" s="114"/>
      <c r="G16" s="114"/>
      <c r="H16" s="114"/>
      <c r="I16" s="114"/>
      <c r="J16" s="114"/>
      <c r="M16" s="94"/>
      <c r="N16" s="94"/>
      <c r="O16" s="94"/>
      <c r="P16" s="94"/>
      <c r="Q16" s="94"/>
      <c r="R16" s="95"/>
      <c r="S16" s="95"/>
      <c r="T16" s="91"/>
      <c r="U16" s="91"/>
      <c r="V16" s="91"/>
      <c r="W16" s="91"/>
      <c r="X16" s="91"/>
      <c r="Y16" s="91"/>
    </row>
    <row r="17" spans="1:25" s="54" customFormat="1" ht="12.75" x14ac:dyDescent="0.2">
      <c r="B17" s="114"/>
      <c r="C17" s="114"/>
      <c r="D17" s="114"/>
      <c r="E17" s="114"/>
      <c r="F17" s="114"/>
      <c r="G17" s="114"/>
      <c r="H17" s="114"/>
      <c r="I17" s="114"/>
      <c r="J17" s="114"/>
      <c r="M17" s="94"/>
      <c r="N17" s="94"/>
      <c r="O17" s="94"/>
      <c r="P17" s="94"/>
      <c r="Q17" s="94"/>
      <c r="R17" s="95"/>
      <c r="S17" s="95"/>
      <c r="T17" s="91"/>
      <c r="U17" s="91"/>
      <c r="V17" s="91"/>
      <c r="W17" s="91"/>
      <c r="X17" s="91"/>
      <c r="Y17" s="91"/>
    </row>
    <row r="18" spans="1:25" s="54" customFormat="1" ht="12.75" x14ac:dyDescent="0.2">
      <c r="B18" s="114"/>
      <c r="C18" s="114"/>
      <c r="D18" s="114"/>
      <c r="E18" s="114"/>
      <c r="F18" s="114"/>
      <c r="G18" s="114"/>
      <c r="H18" s="114"/>
      <c r="I18" s="114"/>
      <c r="J18" s="114"/>
      <c r="M18" s="94"/>
      <c r="N18" s="94"/>
      <c r="O18" s="94"/>
      <c r="P18" s="94"/>
      <c r="Q18" s="94"/>
      <c r="R18" s="95"/>
      <c r="S18" s="95"/>
      <c r="T18" s="91"/>
      <c r="U18" s="91"/>
      <c r="V18" s="91"/>
      <c r="W18" s="91"/>
      <c r="X18" s="91"/>
      <c r="Y18" s="91"/>
    </row>
    <row r="19" spans="1:25" s="54" customFormat="1" ht="12.75" x14ac:dyDescent="0.2">
      <c r="B19" s="114"/>
      <c r="C19" s="114"/>
      <c r="D19" s="114"/>
      <c r="E19" s="114"/>
      <c r="F19" s="114"/>
      <c r="G19" s="114"/>
      <c r="H19" s="114"/>
      <c r="I19" s="114"/>
      <c r="J19" s="114"/>
      <c r="M19" s="94"/>
      <c r="N19" s="94"/>
      <c r="O19" s="94"/>
      <c r="P19" s="94"/>
      <c r="Q19" s="94"/>
      <c r="R19" s="95"/>
      <c r="S19" s="95"/>
      <c r="T19" s="91"/>
      <c r="U19" s="91"/>
      <c r="V19" s="91"/>
      <c r="W19" s="91"/>
      <c r="X19" s="91"/>
      <c r="Y19" s="91"/>
    </row>
    <row r="20" spans="1:25" s="54" customFormat="1" ht="12.75" customHeight="1" x14ac:dyDescent="0.2">
      <c r="A20" s="72"/>
      <c r="B20" s="73" t="s">
        <v>70</v>
      </c>
      <c r="C20" s="72"/>
      <c r="D20" s="72"/>
      <c r="E20" s="72"/>
      <c r="F20" s="72"/>
      <c r="G20" s="72"/>
      <c r="H20" s="72"/>
      <c r="I20" s="72"/>
      <c r="J20" s="72"/>
      <c r="K20" s="72"/>
      <c r="M20" s="94"/>
      <c r="N20" s="94"/>
      <c r="O20" s="94"/>
      <c r="P20" s="94"/>
      <c r="Q20" s="94"/>
      <c r="R20" s="95"/>
      <c r="S20" s="95"/>
      <c r="T20" s="91"/>
      <c r="U20" s="91"/>
      <c r="V20" s="91"/>
      <c r="W20" s="91"/>
      <c r="X20" s="91"/>
      <c r="Y20" s="91"/>
    </row>
    <row r="21" spans="1:25" s="54" customFormat="1" ht="12.75" x14ac:dyDescent="0.2">
      <c r="A21" s="72"/>
      <c r="B21" s="73"/>
      <c r="C21" s="72"/>
      <c r="D21" s="72"/>
      <c r="E21" s="72"/>
      <c r="F21" s="72"/>
      <c r="G21" s="72"/>
      <c r="H21" s="72"/>
      <c r="I21" s="72"/>
      <c r="J21" s="72"/>
      <c r="K21" s="72"/>
      <c r="M21" s="94"/>
      <c r="N21" s="94"/>
      <c r="O21" s="94"/>
      <c r="P21" s="94"/>
      <c r="Q21" s="94"/>
      <c r="R21" s="95"/>
      <c r="S21" s="95"/>
      <c r="T21" s="91"/>
      <c r="U21" s="91"/>
      <c r="V21" s="91"/>
      <c r="W21" s="91"/>
      <c r="X21" s="91"/>
      <c r="Y21" s="91"/>
    </row>
    <row r="22" spans="1:25" s="54" customFormat="1" ht="12.75" x14ac:dyDescent="0.2">
      <c r="A22" s="72"/>
      <c r="B22" s="114" t="s">
        <v>71</v>
      </c>
      <c r="C22" s="114"/>
      <c r="D22" s="114"/>
      <c r="E22" s="114"/>
      <c r="F22" s="114"/>
      <c r="G22" s="114"/>
      <c r="H22" s="114"/>
      <c r="I22" s="114"/>
      <c r="J22" s="114"/>
      <c r="K22" s="72"/>
      <c r="M22" s="94"/>
      <c r="N22" s="94"/>
      <c r="O22" s="94"/>
      <c r="P22" s="94"/>
      <c r="Q22" s="94"/>
      <c r="R22" s="95"/>
      <c r="S22" s="95"/>
      <c r="T22" s="91"/>
      <c r="U22" s="91"/>
      <c r="V22" s="91"/>
      <c r="W22" s="91"/>
      <c r="X22" s="91"/>
      <c r="Y22" s="91"/>
    </row>
    <row r="23" spans="1:25" s="54" customFormat="1" ht="12.75" x14ac:dyDescent="0.2">
      <c r="A23" s="72"/>
      <c r="B23" s="114"/>
      <c r="C23" s="114"/>
      <c r="D23" s="114"/>
      <c r="E23" s="114"/>
      <c r="F23" s="114"/>
      <c r="G23" s="114"/>
      <c r="H23" s="114"/>
      <c r="I23" s="114"/>
      <c r="J23" s="114"/>
      <c r="K23" s="72"/>
      <c r="M23" s="94"/>
      <c r="N23" s="94"/>
      <c r="O23" s="94"/>
      <c r="P23" s="94"/>
      <c r="Q23" s="94"/>
      <c r="R23" s="95"/>
      <c r="S23" s="98"/>
      <c r="T23" s="91"/>
      <c r="U23" s="91"/>
      <c r="V23" s="91"/>
      <c r="W23" s="91"/>
      <c r="X23" s="91"/>
      <c r="Y23" s="91"/>
    </row>
    <row r="24" spans="1:25" s="54" customFormat="1" ht="12.75" x14ac:dyDescent="0.2">
      <c r="A24" s="72"/>
      <c r="B24" s="114"/>
      <c r="C24" s="114"/>
      <c r="D24" s="114"/>
      <c r="E24" s="114"/>
      <c r="F24" s="114"/>
      <c r="G24" s="114"/>
      <c r="H24" s="114"/>
      <c r="I24" s="114"/>
      <c r="J24" s="114"/>
      <c r="K24" s="72"/>
      <c r="M24" s="94"/>
      <c r="N24" s="94"/>
      <c r="O24" s="94"/>
      <c r="P24" s="94"/>
      <c r="Q24" s="94"/>
      <c r="R24" s="95"/>
      <c r="S24" s="98"/>
      <c r="T24" s="91"/>
      <c r="U24" s="91"/>
      <c r="V24" s="91"/>
      <c r="W24" s="91"/>
      <c r="X24" s="91"/>
      <c r="Y24" s="91"/>
    </row>
    <row r="25" spans="1:25" s="54" customFormat="1" ht="12.75" customHeight="1" x14ac:dyDescent="0.2">
      <c r="A25" s="72"/>
      <c r="B25" s="99"/>
      <c r="C25" s="99"/>
      <c r="D25" s="99"/>
      <c r="E25" s="99"/>
      <c r="F25" s="102" t="s">
        <v>80</v>
      </c>
      <c r="G25" s="99"/>
      <c r="H25" s="99"/>
      <c r="I25" s="99"/>
      <c r="J25" s="99"/>
      <c r="K25" s="72"/>
      <c r="M25" s="94"/>
      <c r="N25" s="94"/>
      <c r="O25" s="94"/>
      <c r="P25" s="94"/>
      <c r="Q25" s="94"/>
      <c r="R25" s="95"/>
      <c r="S25" s="95"/>
      <c r="T25" s="91"/>
      <c r="U25" s="91"/>
      <c r="V25" s="91"/>
      <c r="W25" s="91"/>
      <c r="X25" s="91"/>
      <c r="Y25" s="91"/>
    </row>
    <row r="26" spans="1:25" s="54" customFormat="1" ht="12.75" x14ac:dyDescent="0.2">
      <c r="A26" s="72"/>
      <c r="B26" s="114" t="s">
        <v>72</v>
      </c>
      <c r="C26" s="114"/>
      <c r="D26" s="114"/>
      <c r="E26" s="114"/>
      <c r="F26" s="114"/>
      <c r="G26" s="114"/>
      <c r="H26" s="114"/>
      <c r="I26" s="114"/>
      <c r="J26" s="114"/>
      <c r="K26" s="72"/>
      <c r="M26" s="94"/>
      <c r="N26" s="94"/>
      <c r="O26" s="94"/>
      <c r="P26" s="94"/>
      <c r="Q26" s="94"/>
      <c r="R26" s="95"/>
      <c r="S26" s="95"/>
      <c r="T26" s="91"/>
      <c r="U26" s="91"/>
      <c r="V26" s="91"/>
      <c r="W26" s="91"/>
      <c r="X26" s="91"/>
      <c r="Y26" s="91"/>
    </row>
    <row r="27" spans="1:25" s="54" customFormat="1" ht="12.75" x14ac:dyDescent="0.2">
      <c r="A27" s="72"/>
      <c r="B27" s="114"/>
      <c r="C27" s="114"/>
      <c r="D27" s="114"/>
      <c r="E27" s="114"/>
      <c r="F27" s="114"/>
      <c r="G27" s="114"/>
      <c r="H27" s="114"/>
      <c r="I27" s="114"/>
      <c r="J27" s="114"/>
      <c r="K27" s="72"/>
      <c r="M27" s="94"/>
      <c r="N27" s="94"/>
      <c r="O27" s="94"/>
      <c r="P27" s="94"/>
      <c r="Q27" s="94"/>
      <c r="R27" s="95"/>
      <c r="S27" s="95"/>
      <c r="T27" s="91"/>
      <c r="U27" s="91"/>
      <c r="V27" s="91"/>
      <c r="W27" s="91"/>
      <c r="X27" s="91"/>
      <c r="Y27" s="91"/>
    </row>
    <row r="28" spans="1:25" s="54" customFormat="1" ht="12.75" x14ac:dyDescent="0.2">
      <c r="A28" s="72"/>
      <c r="B28" s="99"/>
      <c r="C28" s="99"/>
      <c r="D28" s="99"/>
      <c r="E28" s="99"/>
      <c r="F28" s="99"/>
      <c r="G28" s="99"/>
      <c r="H28" s="99"/>
      <c r="I28" s="99"/>
      <c r="J28" s="99"/>
      <c r="K28" s="72"/>
      <c r="M28" s="94"/>
      <c r="N28" s="94"/>
      <c r="O28" s="94"/>
      <c r="P28" s="94"/>
      <c r="Q28" s="94"/>
      <c r="R28" s="95"/>
      <c r="S28" s="95"/>
      <c r="T28" s="91"/>
      <c r="U28" s="91"/>
      <c r="V28" s="91"/>
      <c r="W28" s="91"/>
      <c r="X28" s="91"/>
      <c r="Y28" s="91"/>
    </row>
    <row r="29" spans="1:25" s="54" customFormat="1" ht="12.75" x14ac:dyDescent="0.2">
      <c r="A29" s="72"/>
      <c r="B29" s="114" t="s">
        <v>73</v>
      </c>
      <c r="C29" s="114"/>
      <c r="D29" s="114"/>
      <c r="E29" s="114"/>
      <c r="F29" s="114"/>
      <c r="G29" s="114"/>
      <c r="H29" s="114"/>
      <c r="I29" s="114"/>
      <c r="J29" s="114"/>
      <c r="K29" s="72"/>
      <c r="M29" s="94"/>
      <c r="N29" s="94"/>
      <c r="O29" s="94"/>
      <c r="P29" s="94"/>
      <c r="Q29" s="94"/>
      <c r="R29" s="95"/>
      <c r="S29" s="95"/>
      <c r="T29" s="91"/>
      <c r="U29" s="91"/>
      <c r="V29" s="91"/>
      <c r="W29" s="91"/>
      <c r="X29" s="91"/>
      <c r="Y29" s="91"/>
    </row>
    <row r="30" spans="1:25" s="54" customFormat="1" ht="12.75" x14ac:dyDescent="0.2">
      <c r="A30" s="72"/>
      <c r="B30" s="114"/>
      <c r="C30" s="114"/>
      <c r="D30" s="114"/>
      <c r="E30" s="114"/>
      <c r="F30" s="114"/>
      <c r="G30" s="114"/>
      <c r="H30" s="114"/>
      <c r="I30" s="114"/>
      <c r="J30" s="114"/>
      <c r="K30" s="72"/>
      <c r="M30" s="94"/>
      <c r="N30" s="94"/>
      <c r="O30" s="94"/>
      <c r="P30" s="94"/>
      <c r="Q30" s="94"/>
      <c r="R30" s="95"/>
      <c r="S30" s="95"/>
      <c r="T30" s="91"/>
      <c r="U30" s="91"/>
      <c r="V30" s="91"/>
      <c r="W30" s="91"/>
      <c r="X30" s="91"/>
      <c r="Y30" s="91"/>
    </row>
    <row r="31" spans="1:25" s="54" customFormat="1" ht="12.75" customHeight="1" x14ac:dyDescent="0.2">
      <c r="A31" s="72"/>
      <c r="B31" s="114"/>
      <c r="C31" s="114"/>
      <c r="D31" s="114"/>
      <c r="E31" s="114"/>
      <c r="F31" s="114"/>
      <c r="G31" s="114"/>
      <c r="H31" s="114"/>
      <c r="I31" s="114"/>
      <c r="J31" s="114"/>
      <c r="K31" s="72"/>
      <c r="M31" s="94"/>
      <c r="N31" s="94"/>
      <c r="O31" s="94"/>
      <c r="P31" s="94"/>
      <c r="Q31" s="94"/>
      <c r="R31" s="95"/>
      <c r="S31" s="95"/>
      <c r="T31" s="91"/>
      <c r="U31" s="91"/>
      <c r="V31" s="91"/>
      <c r="W31" s="91"/>
      <c r="X31" s="91"/>
      <c r="Y31" s="91"/>
    </row>
    <row r="32" spans="1:25" s="54" customFormat="1" ht="12.75" x14ac:dyDescent="0.2">
      <c r="A32" s="72"/>
      <c r="B32" s="114"/>
      <c r="C32" s="114"/>
      <c r="D32" s="114"/>
      <c r="E32" s="114"/>
      <c r="F32" s="114"/>
      <c r="G32" s="114"/>
      <c r="H32" s="114"/>
      <c r="I32" s="114"/>
      <c r="J32" s="114"/>
      <c r="K32" s="72"/>
      <c r="M32" s="94"/>
      <c r="N32" s="94"/>
      <c r="O32" s="94"/>
      <c r="P32" s="94"/>
      <c r="Q32" s="94"/>
      <c r="R32" s="95"/>
      <c r="S32" s="95"/>
      <c r="T32" s="91"/>
      <c r="U32" s="91"/>
      <c r="V32" s="91"/>
      <c r="W32" s="91"/>
      <c r="X32" s="91"/>
      <c r="Y32" s="91"/>
    </row>
    <row r="33" spans="1:25" s="54" customFormat="1" ht="12.75" customHeight="1" x14ac:dyDescent="0.2">
      <c r="A33" s="72"/>
      <c r="B33" s="114"/>
      <c r="C33" s="114"/>
      <c r="D33" s="114"/>
      <c r="E33" s="114"/>
      <c r="F33" s="114"/>
      <c r="G33" s="114"/>
      <c r="H33" s="114"/>
      <c r="I33" s="114"/>
      <c r="J33" s="114"/>
      <c r="K33" s="72"/>
      <c r="M33" s="94"/>
      <c r="N33" s="94"/>
      <c r="O33" s="94"/>
      <c r="P33" s="94"/>
      <c r="Q33" s="94"/>
      <c r="R33" s="95"/>
      <c r="S33" s="95"/>
      <c r="T33" s="91"/>
      <c r="U33" s="91"/>
      <c r="V33" s="91"/>
      <c r="W33" s="91"/>
      <c r="X33" s="91"/>
      <c r="Y33" s="91"/>
    </row>
    <row r="34" spans="1:25" s="54" customFormat="1" ht="12.75" x14ac:dyDescent="0.2">
      <c r="A34" s="72"/>
      <c r="B34" s="99"/>
      <c r="C34" s="99"/>
      <c r="D34" s="116" t="s">
        <v>64</v>
      </c>
      <c r="E34" s="116"/>
      <c r="F34" s="116"/>
      <c r="G34" s="116"/>
      <c r="H34" s="116"/>
      <c r="I34" s="99"/>
      <c r="J34" s="99"/>
      <c r="K34" s="72"/>
      <c r="M34" s="94"/>
      <c r="N34" s="94"/>
      <c r="O34" s="94"/>
      <c r="P34" s="94"/>
      <c r="Q34" s="94"/>
      <c r="R34" s="95"/>
      <c r="S34" s="98"/>
      <c r="T34" s="91"/>
      <c r="U34" s="91"/>
      <c r="V34" s="91"/>
      <c r="W34" s="91"/>
      <c r="X34" s="91"/>
      <c r="Y34" s="91"/>
    </row>
    <row r="35" spans="1:25" s="54" customFormat="1" ht="12.75" x14ac:dyDescent="0.2">
      <c r="A35" s="72"/>
      <c r="B35" s="72"/>
      <c r="C35" s="72"/>
      <c r="I35" s="72"/>
      <c r="J35" s="72"/>
      <c r="K35" s="72"/>
      <c r="M35" s="94"/>
      <c r="N35" s="94"/>
      <c r="O35" s="94"/>
      <c r="P35" s="94"/>
      <c r="Q35" s="94"/>
      <c r="R35" s="95"/>
      <c r="S35" s="98"/>
      <c r="T35" s="91"/>
      <c r="U35" s="91"/>
      <c r="V35" s="91"/>
      <c r="W35" s="91"/>
      <c r="X35" s="91"/>
      <c r="Y35" s="91"/>
    </row>
    <row r="36" spans="1:25" s="54" customFormat="1" ht="12.75" customHeight="1" x14ac:dyDescent="0.2">
      <c r="A36" s="72"/>
      <c r="B36" s="73" t="s">
        <v>65</v>
      </c>
      <c r="C36" s="72"/>
      <c r="D36" s="72"/>
      <c r="E36" s="72"/>
      <c r="F36" s="100"/>
      <c r="G36" s="72"/>
      <c r="H36" s="72"/>
      <c r="I36" s="72"/>
      <c r="J36" s="72"/>
      <c r="K36" s="72"/>
      <c r="M36" s="94"/>
      <c r="N36" s="94"/>
      <c r="O36" s="94"/>
      <c r="P36" s="94"/>
      <c r="Q36" s="94"/>
      <c r="R36" s="95"/>
      <c r="S36" s="95"/>
      <c r="T36" s="91"/>
      <c r="U36" s="91"/>
      <c r="V36" s="91"/>
      <c r="W36" s="91"/>
      <c r="X36" s="91"/>
      <c r="Y36" s="91"/>
    </row>
    <row r="37" spans="1:25" s="54" customFormat="1" ht="12.75" x14ac:dyDescent="0.2">
      <c r="A37" s="72"/>
      <c r="B37" s="73"/>
      <c r="C37" s="72"/>
      <c r="D37" s="72"/>
      <c r="E37" s="72"/>
      <c r="F37" s="100"/>
      <c r="G37" s="72"/>
      <c r="H37" s="72"/>
      <c r="I37" s="72"/>
      <c r="J37" s="72"/>
      <c r="K37" s="72"/>
      <c r="M37" s="94"/>
      <c r="N37" s="94"/>
      <c r="O37" s="94"/>
      <c r="P37" s="94"/>
      <c r="Q37" s="94"/>
      <c r="R37" s="95"/>
      <c r="S37" s="95"/>
      <c r="T37" s="91"/>
      <c r="U37" s="91"/>
      <c r="V37" s="91"/>
      <c r="W37" s="91"/>
      <c r="X37" s="91"/>
      <c r="Y37" s="91"/>
    </row>
    <row r="38" spans="1:25" s="54" customFormat="1" ht="12.75" x14ac:dyDescent="0.2">
      <c r="A38" s="72"/>
      <c r="B38" s="114" t="s">
        <v>74</v>
      </c>
      <c r="C38" s="114"/>
      <c r="D38" s="114"/>
      <c r="E38" s="114"/>
      <c r="F38" s="114"/>
      <c r="G38" s="114"/>
      <c r="H38" s="114"/>
      <c r="I38" s="114"/>
      <c r="J38" s="114"/>
      <c r="K38" s="72"/>
      <c r="M38" s="94"/>
      <c r="N38" s="94"/>
      <c r="O38" s="94"/>
      <c r="P38" s="94"/>
      <c r="Q38" s="94"/>
      <c r="R38" s="95"/>
      <c r="S38" s="95"/>
      <c r="T38" s="91"/>
      <c r="U38" s="91"/>
      <c r="V38" s="91"/>
      <c r="W38" s="91"/>
      <c r="X38" s="91"/>
      <c r="Y38" s="91"/>
    </row>
    <row r="39" spans="1:25" s="54" customFormat="1" ht="12.75" x14ac:dyDescent="0.2">
      <c r="A39" s="72"/>
      <c r="B39" s="114"/>
      <c r="C39" s="114"/>
      <c r="D39" s="114"/>
      <c r="E39" s="114"/>
      <c r="F39" s="114"/>
      <c r="G39" s="114"/>
      <c r="H39" s="114"/>
      <c r="I39" s="114"/>
      <c r="J39" s="114"/>
      <c r="K39" s="72"/>
      <c r="M39" s="94"/>
      <c r="N39" s="94"/>
      <c r="O39" s="94"/>
      <c r="P39" s="94"/>
      <c r="Q39" s="94"/>
      <c r="R39" s="95"/>
      <c r="S39" s="95"/>
      <c r="T39" s="91"/>
      <c r="U39" s="91"/>
      <c r="V39" s="91"/>
      <c r="W39" s="91"/>
      <c r="X39" s="91"/>
      <c r="Y39" s="91"/>
    </row>
    <row r="40" spans="1:25" s="54" customFormat="1" ht="12.75" x14ac:dyDescent="0.2">
      <c r="A40" s="72"/>
      <c r="B40" s="99"/>
      <c r="C40" s="99"/>
      <c r="D40" s="99"/>
      <c r="E40" s="99"/>
      <c r="F40" s="99"/>
      <c r="G40" s="99"/>
      <c r="H40" s="99"/>
      <c r="I40" s="99"/>
      <c r="J40" s="99"/>
      <c r="K40" s="72"/>
      <c r="M40" s="94"/>
      <c r="N40" s="94"/>
      <c r="O40" s="94"/>
      <c r="P40" s="94"/>
      <c r="Q40" s="94"/>
      <c r="R40" s="95"/>
      <c r="S40" s="95"/>
      <c r="T40" s="91"/>
      <c r="U40" s="91"/>
      <c r="V40" s="91"/>
      <c r="W40" s="91"/>
      <c r="X40" s="91"/>
      <c r="Y40" s="91"/>
    </row>
    <row r="41" spans="1:25" s="54" customFormat="1" ht="12.75" x14ac:dyDescent="0.2">
      <c r="A41" s="72"/>
      <c r="B41" s="114" t="s">
        <v>75</v>
      </c>
      <c r="C41" s="114"/>
      <c r="D41" s="114"/>
      <c r="E41" s="114"/>
      <c r="F41" s="114"/>
      <c r="G41" s="114"/>
      <c r="H41" s="114"/>
      <c r="I41" s="114"/>
      <c r="J41" s="114"/>
      <c r="K41" s="72"/>
      <c r="M41" s="94"/>
      <c r="N41" s="94"/>
      <c r="O41" s="94"/>
      <c r="P41" s="94"/>
      <c r="Q41" s="94"/>
      <c r="R41" s="95"/>
      <c r="S41" s="95"/>
      <c r="T41" s="91"/>
      <c r="U41" s="91"/>
      <c r="V41" s="91"/>
      <c r="W41" s="91"/>
      <c r="X41" s="91"/>
      <c r="Y41" s="91"/>
    </row>
    <row r="42" spans="1:25" s="54" customFormat="1" ht="12.75" x14ac:dyDescent="0.2">
      <c r="A42" s="72"/>
      <c r="B42" s="114"/>
      <c r="C42" s="114"/>
      <c r="D42" s="114"/>
      <c r="E42" s="114"/>
      <c r="F42" s="114"/>
      <c r="G42" s="114"/>
      <c r="H42" s="114"/>
      <c r="I42" s="114"/>
      <c r="J42" s="114"/>
      <c r="K42" s="72"/>
      <c r="M42" s="94"/>
      <c r="N42" s="94"/>
      <c r="O42" s="94"/>
      <c r="P42" s="94"/>
      <c r="Q42" s="94"/>
      <c r="R42" s="95"/>
      <c r="S42" s="95"/>
      <c r="T42" s="91"/>
      <c r="U42" s="91"/>
      <c r="V42" s="91"/>
      <c r="W42" s="91"/>
      <c r="X42" s="91"/>
      <c r="Y42" s="91"/>
    </row>
    <row r="43" spans="1:25" s="54" customFormat="1" ht="12.75" x14ac:dyDescent="0.2">
      <c r="A43" s="72"/>
      <c r="B43" s="114"/>
      <c r="C43" s="114"/>
      <c r="D43" s="114"/>
      <c r="E43" s="114"/>
      <c r="F43" s="114"/>
      <c r="G43" s="114"/>
      <c r="H43" s="114"/>
      <c r="I43" s="114"/>
      <c r="J43" s="114"/>
      <c r="K43" s="72"/>
      <c r="M43" s="94"/>
      <c r="N43" s="94"/>
      <c r="O43" s="94"/>
      <c r="P43" s="94"/>
      <c r="Q43" s="94"/>
      <c r="R43" s="95"/>
      <c r="S43" s="95"/>
      <c r="T43" s="91"/>
      <c r="U43" s="91"/>
      <c r="V43" s="91"/>
      <c r="W43" s="91"/>
      <c r="X43" s="91"/>
      <c r="Y43" s="91"/>
    </row>
    <row r="44" spans="1:25" s="54" customFormat="1" ht="12.75" x14ac:dyDescent="0.2">
      <c r="A44" s="72"/>
      <c r="B44" s="99"/>
      <c r="C44" s="99"/>
      <c r="D44" s="99"/>
      <c r="E44" s="99"/>
      <c r="F44" s="99"/>
      <c r="G44" s="99"/>
      <c r="H44" s="99"/>
      <c r="I44" s="99"/>
      <c r="J44" s="99"/>
      <c r="K44" s="72"/>
      <c r="M44" s="94"/>
      <c r="N44" s="94"/>
      <c r="O44" s="94"/>
      <c r="P44" s="94"/>
      <c r="Q44" s="94"/>
      <c r="R44" s="95"/>
      <c r="S44" s="95"/>
      <c r="T44" s="91"/>
      <c r="U44" s="91"/>
      <c r="V44" s="91"/>
      <c r="W44" s="91"/>
      <c r="X44" s="91"/>
      <c r="Y44" s="91"/>
    </row>
    <row r="45" spans="1:25" s="54" customFormat="1" ht="12.75" customHeight="1" x14ac:dyDescent="0.2">
      <c r="A45" s="72"/>
      <c r="B45" s="114" t="s">
        <v>67</v>
      </c>
      <c r="C45" s="114"/>
      <c r="D45" s="114"/>
      <c r="E45" s="114"/>
      <c r="F45" s="114"/>
      <c r="G45" s="114"/>
      <c r="H45" s="114"/>
      <c r="I45" s="114"/>
      <c r="J45" s="114"/>
      <c r="K45" s="72"/>
      <c r="M45" s="94"/>
      <c r="N45" s="94"/>
      <c r="O45" s="94"/>
      <c r="P45" s="94"/>
      <c r="Q45" s="94"/>
      <c r="R45" s="95"/>
      <c r="S45" s="95"/>
      <c r="T45" s="91"/>
      <c r="U45" s="91"/>
      <c r="V45" s="91"/>
      <c r="W45" s="91"/>
      <c r="X45" s="91"/>
      <c r="Y45" s="91"/>
    </row>
    <row r="46" spans="1:25" s="54" customFormat="1" ht="12.75" x14ac:dyDescent="0.2">
      <c r="A46" s="72"/>
      <c r="B46" s="114"/>
      <c r="C46" s="114"/>
      <c r="D46" s="114"/>
      <c r="E46" s="114"/>
      <c r="F46" s="114"/>
      <c r="G46" s="114"/>
      <c r="H46" s="114"/>
      <c r="I46" s="114"/>
      <c r="J46" s="114"/>
      <c r="K46" s="72"/>
      <c r="M46" s="94"/>
      <c r="N46" s="94"/>
      <c r="O46" s="94"/>
      <c r="P46" s="94"/>
      <c r="Q46" s="94"/>
      <c r="R46" s="95"/>
      <c r="S46" s="95"/>
      <c r="T46" s="91"/>
      <c r="U46" s="91"/>
      <c r="V46" s="91"/>
      <c r="W46" s="91"/>
      <c r="X46" s="91"/>
      <c r="Y46" s="91"/>
    </row>
    <row r="47" spans="1:25" s="54" customFormat="1" ht="12.75" x14ac:dyDescent="0.2">
      <c r="A47" s="72"/>
      <c r="B47" s="114"/>
      <c r="C47" s="114"/>
      <c r="D47" s="114"/>
      <c r="E47" s="114"/>
      <c r="F47" s="114"/>
      <c r="G47" s="114"/>
      <c r="H47" s="114"/>
      <c r="I47" s="114"/>
      <c r="J47" s="114"/>
      <c r="K47" s="72"/>
      <c r="M47" s="94"/>
      <c r="N47" s="94"/>
      <c r="O47" s="94"/>
      <c r="P47" s="94"/>
      <c r="Q47" s="94"/>
      <c r="R47" s="95"/>
      <c r="S47" s="95"/>
      <c r="T47" s="91"/>
      <c r="U47" s="91"/>
      <c r="V47" s="91"/>
      <c r="W47" s="91"/>
      <c r="X47" s="91"/>
      <c r="Y47" s="91"/>
    </row>
    <row r="48" spans="1:25" s="54" customFormat="1" ht="12.75" customHeight="1" x14ac:dyDescent="0.2">
      <c r="A48" s="72"/>
      <c r="B48" s="114"/>
      <c r="C48" s="114"/>
      <c r="D48" s="114"/>
      <c r="E48" s="114"/>
      <c r="F48" s="114"/>
      <c r="G48" s="114"/>
      <c r="H48" s="114"/>
      <c r="I48" s="114"/>
      <c r="J48" s="114"/>
      <c r="K48" s="72"/>
      <c r="M48" s="94"/>
      <c r="N48" s="94"/>
      <c r="O48" s="94"/>
      <c r="P48" s="94"/>
      <c r="Q48" s="94"/>
      <c r="R48" s="95"/>
      <c r="S48" s="95"/>
      <c r="T48" s="91"/>
      <c r="U48" s="91"/>
      <c r="V48" s="91"/>
      <c r="W48" s="91"/>
      <c r="X48" s="91"/>
      <c r="Y48" s="91"/>
    </row>
    <row r="49" spans="1:25" s="54" customFormat="1" ht="12.75" x14ac:dyDescent="0.2">
      <c r="A49" s="72"/>
      <c r="B49" s="72" t="s">
        <v>76</v>
      </c>
      <c r="C49" s="72"/>
      <c r="D49" s="72"/>
      <c r="E49" s="72"/>
      <c r="F49" s="72"/>
      <c r="G49" s="72"/>
      <c r="H49" s="72"/>
      <c r="I49" s="72"/>
      <c r="J49" s="72"/>
      <c r="K49" s="72"/>
      <c r="M49" s="94"/>
      <c r="N49" s="94"/>
      <c r="O49" s="94"/>
      <c r="P49" s="94"/>
      <c r="Q49" s="94"/>
      <c r="R49" s="95"/>
      <c r="S49" s="95"/>
      <c r="T49" s="91"/>
      <c r="U49" s="91"/>
      <c r="V49" s="91"/>
      <c r="W49" s="91"/>
      <c r="X49" s="91"/>
      <c r="Y49" s="91"/>
    </row>
    <row r="50" spans="1:25" s="54" customFormat="1" ht="12.75" x14ac:dyDescent="0.2">
      <c r="A50" s="72"/>
      <c r="B50" s="72"/>
      <c r="C50" s="72"/>
      <c r="D50" s="72"/>
      <c r="F50" s="102" t="s">
        <v>81</v>
      </c>
      <c r="G50" s="100"/>
      <c r="H50" s="72"/>
      <c r="I50" s="72"/>
      <c r="J50" s="72"/>
      <c r="K50" s="72"/>
      <c r="M50" s="94"/>
      <c r="N50" s="94"/>
      <c r="O50" s="94"/>
      <c r="P50" s="94"/>
      <c r="Q50" s="94"/>
      <c r="R50" s="95"/>
      <c r="S50" s="95"/>
      <c r="T50" s="91"/>
      <c r="U50" s="91"/>
      <c r="V50" s="91"/>
      <c r="W50" s="91"/>
      <c r="X50" s="91"/>
      <c r="Y50" s="91"/>
    </row>
    <row r="51" spans="1:25" s="54" customFormat="1" ht="12.75" x14ac:dyDescent="0.2">
      <c r="A51" s="72"/>
      <c r="B51" s="72"/>
      <c r="C51" s="72"/>
      <c r="D51" s="72"/>
      <c r="E51" s="72"/>
      <c r="F51" s="72"/>
      <c r="G51" s="72"/>
      <c r="H51" s="72"/>
      <c r="I51" s="72"/>
      <c r="J51" s="72"/>
      <c r="K51" s="72"/>
      <c r="M51" s="94"/>
      <c r="N51" s="94"/>
      <c r="O51" s="94"/>
      <c r="P51" s="94"/>
      <c r="Q51" s="94"/>
      <c r="R51" s="95"/>
      <c r="S51" s="95"/>
      <c r="T51" s="91"/>
      <c r="U51" s="91"/>
      <c r="V51" s="91"/>
      <c r="W51" s="91"/>
      <c r="X51" s="91"/>
      <c r="Y51" s="91"/>
    </row>
    <row r="52" spans="1:25" s="54" customFormat="1" ht="12.75" customHeight="1" x14ac:dyDescent="0.2">
      <c r="A52" s="72"/>
      <c r="B52" s="73" t="s">
        <v>77</v>
      </c>
      <c r="C52" s="72"/>
      <c r="D52" s="72"/>
      <c r="E52" s="72"/>
      <c r="F52" s="72"/>
      <c r="G52" s="72"/>
      <c r="H52" s="72"/>
      <c r="I52" s="72"/>
      <c r="J52" s="72"/>
      <c r="K52" s="72"/>
      <c r="M52" s="94"/>
      <c r="N52" s="94"/>
      <c r="O52" s="94"/>
      <c r="P52" s="94"/>
      <c r="Q52" s="94"/>
      <c r="R52" s="95"/>
      <c r="S52" s="95"/>
      <c r="T52" s="91"/>
      <c r="U52" s="91"/>
      <c r="V52" s="91"/>
      <c r="W52" s="91"/>
      <c r="X52" s="91"/>
      <c r="Y52" s="91"/>
    </row>
    <row r="53" spans="1:25" s="54" customFormat="1" ht="12.75" x14ac:dyDescent="0.2">
      <c r="A53" s="72"/>
      <c r="B53" s="72"/>
      <c r="C53" s="72"/>
      <c r="D53" s="72"/>
      <c r="E53" s="72"/>
      <c r="F53" s="72"/>
      <c r="G53" s="72"/>
      <c r="H53" s="72"/>
      <c r="I53" s="72"/>
      <c r="J53" s="72"/>
      <c r="K53" s="72"/>
      <c r="M53" s="94"/>
      <c r="N53" s="94"/>
      <c r="O53" s="94"/>
      <c r="P53" s="94"/>
      <c r="Q53" s="94"/>
      <c r="R53" s="95"/>
      <c r="S53" s="95"/>
      <c r="T53" s="91"/>
      <c r="U53" s="91"/>
      <c r="V53" s="91"/>
      <c r="W53" s="91"/>
      <c r="X53" s="91"/>
      <c r="Y53" s="91"/>
    </row>
    <row r="54" spans="1:25" s="54" customFormat="1" ht="12.75" x14ac:dyDescent="0.2">
      <c r="A54" s="72"/>
      <c r="B54" s="115" t="s">
        <v>78</v>
      </c>
      <c r="C54" s="115"/>
      <c r="D54" s="115"/>
      <c r="E54" s="115"/>
      <c r="F54" s="115"/>
      <c r="G54" s="115"/>
      <c r="H54" s="115"/>
      <c r="I54" s="115"/>
      <c r="J54" s="115"/>
      <c r="K54" s="72"/>
      <c r="M54" s="94"/>
      <c r="N54" s="94"/>
      <c r="O54" s="94"/>
      <c r="P54" s="94"/>
      <c r="Q54" s="94"/>
      <c r="R54" s="95"/>
      <c r="S54" s="95"/>
      <c r="T54" s="91"/>
      <c r="U54" s="91"/>
      <c r="V54" s="91"/>
      <c r="W54" s="91"/>
      <c r="X54" s="91"/>
      <c r="Y54" s="91"/>
    </row>
    <row r="55" spans="1:25" s="54" customFormat="1" ht="12.75" x14ac:dyDescent="0.2">
      <c r="A55" s="72"/>
      <c r="B55" s="115"/>
      <c r="C55" s="115"/>
      <c r="D55" s="115"/>
      <c r="E55" s="115"/>
      <c r="F55" s="115"/>
      <c r="G55" s="115"/>
      <c r="H55" s="115"/>
      <c r="I55" s="115"/>
      <c r="J55" s="115"/>
      <c r="K55" s="72"/>
      <c r="M55" s="94"/>
      <c r="N55" s="94"/>
      <c r="O55" s="94"/>
      <c r="P55" s="94"/>
      <c r="Q55" s="94"/>
      <c r="R55" s="95"/>
      <c r="S55" s="95"/>
      <c r="T55" s="91"/>
      <c r="U55" s="91"/>
      <c r="V55" s="91"/>
      <c r="W55" s="91"/>
      <c r="X55" s="91"/>
      <c r="Y55" s="91"/>
    </row>
    <row r="56" spans="1:25" s="54" customFormat="1" ht="12.75" x14ac:dyDescent="0.2">
      <c r="A56" s="72"/>
      <c r="B56" s="115"/>
      <c r="C56" s="115"/>
      <c r="D56" s="115"/>
      <c r="E56" s="115"/>
      <c r="F56" s="115"/>
      <c r="G56" s="115"/>
      <c r="H56" s="115"/>
      <c r="I56" s="115"/>
      <c r="J56" s="115"/>
      <c r="K56" s="72"/>
      <c r="M56" s="94"/>
      <c r="N56" s="94"/>
      <c r="O56" s="103"/>
      <c r="P56" s="94"/>
      <c r="Q56" s="94"/>
      <c r="R56" s="95"/>
      <c r="S56" s="95"/>
      <c r="T56" s="91"/>
      <c r="U56" s="91"/>
      <c r="V56" s="91"/>
      <c r="W56" s="91"/>
      <c r="X56" s="91"/>
      <c r="Y56" s="91"/>
    </row>
    <row r="57" spans="1:25" s="54" customFormat="1" ht="12.75" x14ac:dyDescent="0.2">
      <c r="A57" s="72"/>
      <c r="B57" s="72"/>
      <c r="C57" s="72"/>
      <c r="D57" s="72"/>
      <c r="F57" s="100"/>
      <c r="G57" s="72"/>
      <c r="H57" s="72"/>
      <c r="I57" s="72"/>
      <c r="J57" s="72"/>
      <c r="K57" s="72"/>
      <c r="M57" s="94"/>
      <c r="N57" s="94"/>
      <c r="O57" s="94"/>
      <c r="P57" s="94"/>
      <c r="Q57" s="94"/>
      <c r="R57" s="95"/>
      <c r="S57" s="95"/>
      <c r="T57" s="91"/>
      <c r="U57" s="91"/>
      <c r="V57" s="91"/>
      <c r="W57" s="91"/>
      <c r="X57" s="91"/>
      <c r="Y57" s="91"/>
    </row>
    <row r="58" spans="1:25" s="54" customFormat="1" ht="12.75" x14ac:dyDescent="0.2">
      <c r="A58" s="72"/>
      <c r="B58" s="72"/>
      <c r="C58" s="72"/>
      <c r="D58" s="72"/>
      <c r="E58" s="72"/>
      <c r="F58" s="72"/>
      <c r="G58" s="72"/>
      <c r="H58" s="72"/>
      <c r="I58" s="72"/>
      <c r="J58" s="72"/>
      <c r="K58" s="72"/>
      <c r="M58" s="94"/>
      <c r="N58" s="94"/>
      <c r="O58" s="94"/>
      <c r="P58" s="94"/>
      <c r="Q58" s="94"/>
      <c r="R58" s="95"/>
      <c r="S58" s="95"/>
      <c r="T58" s="91"/>
      <c r="U58" s="91"/>
      <c r="V58" s="91"/>
      <c r="W58" s="91"/>
      <c r="X58" s="91"/>
      <c r="Y58" s="91"/>
    </row>
    <row r="59" spans="1:25" s="54" customFormat="1" ht="12.75" x14ac:dyDescent="0.2">
      <c r="K59" s="72"/>
      <c r="M59" s="94"/>
      <c r="N59" s="94"/>
      <c r="O59" s="104"/>
      <c r="P59" s="94"/>
      <c r="Q59" s="94"/>
      <c r="R59" s="95"/>
      <c r="S59" s="95"/>
      <c r="T59" s="91"/>
      <c r="U59" s="91"/>
      <c r="V59" s="91"/>
      <c r="W59" s="91"/>
      <c r="X59" s="91"/>
      <c r="Y59" s="91"/>
    </row>
    <row r="60" spans="1:25" s="54" customFormat="1" ht="12.75" x14ac:dyDescent="0.2">
      <c r="A60" s="72"/>
      <c r="B60" s="72" t="s">
        <v>68</v>
      </c>
      <c r="C60" s="72"/>
      <c r="D60" s="72"/>
      <c r="E60" s="72"/>
      <c r="F60" s="72"/>
      <c r="G60" s="72"/>
      <c r="H60" s="72"/>
      <c r="I60" s="72"/>
      <c r="J60" s="72"/>
      <c r="K60" s="72"/>
      <c r="M60" s="94"/>
      <c r="N60" s="94"/>
      <c r="O60" s="94"/>
      <c r="P60" s="94"/>
      <c r="Q60" s="94"/>
      <c r="R60" s="95"/>
      <c r="S60" s="95"/>
      <c r="T60" s="91"/>
      <c r="U60" s="91"/>
      <c r="V60" s="91"/>
      <c r="W60" s="91"/>
      <c r="X60" s="91"/>
      <c r="Y60" s="91"/>
    </row>
    <row r="61" spans="1:25" s="54" customFormat="1" ht="12.75" x14ac:dyDescent="0.2">
      <c r="A61" s="72"/>
      <c r="C61" s="72"/>
      <c r="D61" s="72"/>
      <c r="F61" s="102" t="s">
        <v>82</v>
      </c>
      <c r="G61" s="101"/>
      <c r="H61" s="72"/>
      <c r="I61" s="72"/>
      <c r="J61" s="72"/>
      <c r="K61" s="72"/>
      <c r="M61" s="94"/>
      <c r="N61" s="94"/>
      <c r="O61" s="94"/>
      <c r="P61" s="94"/>
      <c r="Q61" s="94"/>
      <c r="R61" s="95"/>
      <c r="S61" s="95"/>
      <c r="T61" s="91"/>
      <c r="U61" s="91"/>
      <c r="V61" s="91"/>
      <c r="W61" s="91"/>
      <c r="X61" s="91"/>
      <c r="Y61" s="91"/>
    </row>
    <row r="62" spans="1:25" s="54" customFormat="1" ht="12.75" x14ac:dyDescent="0.2">
      <c r="A62" s="72"/>
      <c r="B62" s="72"/>
      <c r="C62" s="72"/>
      <c r="D62" s="72"/>
      <c r="E62" s="72"/>
      <c r="F62" s="72"/>
      <c r="G62" s="72"/>
      <c r="H62" s="72"/>
      <c r="I62" s="72"/>
      <c r="J62" s="72"/>
      <c r="K62" s="72"/>
      <c r="M62" s="94"/>
      <c r="N62" s="94"/>
      <c r="O62" s="94"/>
      <c r="P62" s="94"/>
      <c r="Q62" s="94"/>
      <c r="R62" s="95"/>
      <c r="S62" s="95"/>
      <c r="T62" s="91"/>
      <c r="U62" s="91"/>
      <c r="V62" s="91"/>
      <c r="W62" s="91"/>
      <c r="X62" s="91"/>
      <c r="Y62" s="9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126"/>
  <sheetViews>
    <sheetView tabSelected="1" view="pageBreakPreview" zoomScale="85" zoomScaleNormal="100" zoomScaleSheetLayoutView="85" workbookViewId="0">
      <selection activeCell="K39" sqref="K39"/>
    </sheetView>
  </sheetViews>
  <sheetFormatPr defaultColWidth="9.140625" defaultRowHeight="15.75" x14ac:dyDescent="0.25"/>
  <cols>
    <col min="1" max="2" width="9.140625" style="2"/>
    <col min="3" max="3" width="9.5703125" style="2" bestFit="1" customWidth="1"/>
    <col min="4" max="11" width="9.140625" style="2"/>
    <col min="12" max="12" width="5.42578125" style="3" customWidth="1"/>
    <col min="13" max="20" width="5.42578125" style="4" customWidth="1"/>
    <col min="21" max="42" width="9.140625" style="2"/>
    <col min="43" max="43" width="17.140625" style="2" customWidth="1"/>
    <col min="44" max="44" width="12.5703125" style="2" customWidth="1"/>
    <col min="45" max="16384" width="9.140625" style="2"/>
  </cols>
  <sheetData>
    <row r="1" spans="1:133" s="54" customFormat="1" ht="12.75" x14ac:dyDescent="0.2">
      <c r="A1" s="50"/>
      <c r="B1" s="51" t="s">
        <v>0</v>
      </c>
      <c r="C1" s="52" t="s">
        <v>20</v>
      </c>
      <c r="D1" s="50"/>
      <c r="E1" s="50"/>
      <c r="F1" s="51" t="s">
        <v>44</v>
      </c>
      <c r="G1" s="53">
        <f>X1</f>
        <v>2</v>
      </c>
      <c r="H1" s="50"/>
      <c r="I1" s="50"/>
      <c r="J1" s="50"/>
      <c r="K1" s="50"/>
      <c r="M1" s="55" t="s">
        <v>45</v>
      </c>
      <c r="N1" s="55" t="s">
        <v>46</v>
      </c>
      <c r="O1" s="55" t="s">
        <v>47</v>
      </c>
      <c r="P1" s="55" t="s">
        <v>47</v>
      </c>
      <c r="Q1" s="55" t="s">
        <v>47</v>
      </c>
      <c r="R1" s="55" t="s">
        <v>48</v>
      </c>
      <c r="S1" s="74" t="s">
        <v>49</v>
      </c>
      <c r="T1" s="75" t="s">
        <v>50</v>
      </c>
      <c r="W1" s="56" t="s">
        <v>51</v>
      </c>
      <c r="X1" s="57">
        <f>SUM(M:M)</f>
        <v>2</v>
      </c>
    </row>
    <row r="2" spans="1:133" s="54" customFormat="1" ht="12.75" x14ac:dyDescent="0.2">
      <c r="A2" s="50"/>
      <c r="B2" s="51" t="s">
        <v>1</v>
      </c>
      <c r="C2" s="52" t="s">
        <v>21</v>
      </c>
      <c r="D2" s="50"/>
      <c r="E2" s="50"/>
      <c r="F2" s="51" t="s">
        <v>2</v>
      </c>
      <c r="G2" s="52" t="s">
        <v>22</v>
      </c>
      <c r="H2" s="50"/>
      <c r="I2" s="50"/>
      <c r="J2" s="50"/>
      <c r="K2" s="50"/>
      <c r="M2" s="58" t="s">
        <v>52</v>
      </c>
      <c r="N2" s="58" t="s">
        <v>52</v>
      </c>
      <c r="O2" s="58" t="s">
        <v>46</v>
      </c>
      <c r="P2" s="58" t="s">
        <v>46</v>
      </c>
      <c r="Q2" s="58" t="s">
        <v>46</v>
      </c>
      <c r="R2" s="58" t="s">
        <v>52</v>
      </c>
      <c r="S2" s="76" t="s">
        <v>52</v>
      </c>
      <c r="T2" s="77"/>
      <c r="W2" s="56" t="s">
        <v>53</v>
      </c>
      <c r="X2" s="57">
        <f>SUM(N:N)</f>
        <v>0</v>
      </c>
    </row>
    <row r="3" spans="1:133" s="54" customFormat="1" ht="12.75" x14ac:dyDescent="0.2">
      <c r="A3" s="50"/>
      <c r="B3" s="51" t="s">
        <v>3</v>
      </c>
      <c r="C3" s="59" t="s">
        <v>54</v>
      </c>
      <c r="D3" s="50"/>
      <c r="E3" s="50"/>
      <c r="F3" s="51" t="s">
        <v>4</v>
      </c>
      <c r="G3" s="52" t="s">
        <v>9</v>
      </c>
      <c r="H3" s="50"/>
      <c r="I3" s="50"/>
      <c r="J3" s="50"/>
      <c r="K3" s="50"/>
      <c r="M3" s="58"/>
      <c r="N3" s="58"/>
      <c r="O3" s="58"/>
      <c r="P3" s="58"/>
      <c r="Q3" s="58"/>
      <c r="R3" s="58"/>
      <c r="S3" s="76"/>
      <c r="T3" s="77"/>
      <c r="W3" s="56" t="s">
        <v>55</v>
      </c>
      <c r="X3" s="57">
        <f>SUM(O:O)</f>
        <v>0</v>
      </c>
    </row>
    <row r="4" spans="1:133" s="54" customFormat="1" ht="12.75" x14ac:dyDescent="0.2">
      <c r="A4" s="50"/>
      <c r="B4" s="51" t="s">
        <v>56</v>
      </c>
      <c r="C4" s="53"/>
      <c r="D4" s="50"/>
      <c r="E4" s="50"/>
      <c r="F4" s="51" t="s">
        <v>57</v>
      </c>
      <c r="G4" s="52" t="s">
        <v>79</v>
      </c>
      <c r="H4" s="50"/>
      <c r="I4" s="50"/>
      <c r="J4" s="50"/>
      <c r="K4" s="50"/>
      <c r="M4" s="58"/>
      <c r="N4" s="58"/>
      <c r="O4" s="58"/>
      <c r="P4" s="58"/>
      <c r="Q4" s="60"/>
      <c r="R4" s="61"/>
      <c r="S4" s="78"/>
      <c r="T4" s="77"/>
      <c r="W4" s="56" t="s">
        <v>55</v>
      </c>
      <c r="X4" s="57">
        <f>SUM(P:P)</f>
        <v>0</v>
      </c>
    </row>
    <row r="5" spans="1:133" s="54" customFormat="1" ht="12.75" x14ac:dyDescent="0.2">
      <c r="A5" s="50"/>
      <c r="B5" s="51" t="s">
        <v>59</v>
      </c>
      <c r="C5" s="53" t="s">
        <v>66</v>
      </c>
      <c r="D5" s="50"/>
      <c r="E5" s="51"/>
      <c r="F5" s="50"/>
      <c r="G5" s="50"/>
      <c r="H5" s="50"/>
      <c r="I5" s="50"/>
      <c r="J5" s="50"/>
      <c r="K5" s="50"/>
      <c r="M5" s="58"/>
      <c r="N5" s="58"/>
      <c r="O5" s="58"/>
      <c r="P5" s="58"/>
      <c r="Q5" s="60"/>
      <c r="R5" s="61"/>
      <c r="S5" s="78"/>
      <c r="T5" s="77"/>
      <c r="W5" s="56" t="s">
        <v>55</v>
      </c>
      <c r="X5" s="57">
        <f>SUM(Q:Q)</f>
        <v>0</v>
      </c>
    </row>
    <row r="6" spans="1:133" s="54" customFormat="1" ht="12.75" x14ac:dyDescent="0.2">
      <c r="A6" s="50"/>
      <c r="B6" s="50" t="s">
        <v>5</v>
      </c>
      <c r="C6" s="62"/>
      <c r="D6" s="50"/>
      <c r="E6" s="50"/>
      <c r="F6" s="50"/>
      <c r="G6" s="50"/>
      <c r="H6" s="50"/>
      <c r="I6" s="50"/>
      <c r="J6" s="50"/>
      <c r="K6" s="50"/>
      <c r="M6" s="58"/>
      <c r="N6" s="58"/>
      <c r="O6" s="58"/>
      <c r="P6" s="58"/>
      <c r="Q6" s="60"/>
      <c r="R6" s="61"/>
      <c r="S6" s="78"/>
      <c r="T6" s="77"/>
      <c r="W6" s="56" t="s">
        <v>60</v>
      </c>
      <c r="X6" s="57">
        <f>SUM(R:R)</f>
        <v>0</v>
      </c>
    </row>
    <row r="7" spans="1:133" s="54" customFormat="1" ht="12.75" x14ac:dyDescent="0.2">
      <c r="A7" s="50"/>
      <c r="B7" s="50"/>
      <c r="C7" s="50"/>
      <c r="D7" s="50"/>
      <c r="E7" s="50"/>
      <c r="F7" s="50"/>
      <c r="G7" s="50"/>
      <c r="H7" s="50"/>
      <c r="I7" s="50"/>
      <c r="J7" s="50"/>
      <c r="K7" s="50"/>
      <c r="M7" s="58"/>
      <c r="N7" s="58"/>
      <c r="O7" s="58"/>
      <c r="P7" s="58"/>
      <c r="Q7" s="60"/>
      <c r="R7" s="61"/>
      <c r="S7" s="78"/>
      <c r="T7" s="77"/>
      <c r="W7" s="56" t="s">
        <v>61</v>
      </c>
      <c r="X7" s="57">
        <f>SUM(S:S)</f>
        <v>0</v>
      </c>
    </row>
    <row r="8" spans="1:133" s="80" customFormat="1" ht="12.75" x14ac:dyDescent="0.2">
      <c r="A8" s="63"/>
      <c r="B8" s="54"/>
      <c r="C8" s="54"/>
      <c r="D8" s="54"/>
      <c r="E8" s="56" t="s">
        <v>0</v>
      </c>
      <c r="F8" s="57" t="str">
        <f>$C$1</f>
        <v>R. Abbott</v>
      </c>
      <c r="G8" s="54"/>
      <c r="H8" s="64"/>
      <c r="I8" s="56" t="s">
        <v>6</v>
      </c>
      <c r="J8" s="65" t="str">
        <f>$G$2</f>
        <v>AA-SM-001-002</v>
      </c>
      <c r="K8" s="66"/>
      <c r="L8" s="67"/>
      <c r="M8" s="58"/>
      <c r="N8" s="58"/>
      <c r="O8" s="58"/>
      <c r="P8" s="4"/>
      <c r="Q8" s="4"/>
      <c r="R8" s="4"/>
      <c r="S8" s="4"/>
      <c r="T8" s="79"/>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row>
    <row r="9" spans="1:133" s="83" customFormat="1" ht="12.75" x14ac:dyDescent="0.2">
      <c r="A9" s="54"/>
      <c r="B9" s="54"/>
      <c r="C9" s="54"/>
      <c r="D9" s="54"/>
      <c r="E9" s="56" t="s">
        <v>1</v>
      </c>
      <c r="F9" s="64" t="str">
        <f>$C$2</f>
        <v xml:space="preserve"> </v>
      </c>
      <c r="G9" s="54"/>
      <c r="H9" s="64"/>
      <c r="I9" s="56" t="s">
        <v>7</v>
      </c>
      <c r="J9" s="66" t="str">
        <f>$G$3</f>
        <v>A</v>
      </c>
      <c r="K9" s="66"/>
      <c r="L9" s="67"/>
      <c r="M9" s="58">
        <v>1</v>
      </c>
      <c r="N9" s="58"/>
      <c r="O9" s="58"/>
      <c r="P9" s="4"/>
      <c r="Q9" s="4"/>
      <c r="R9" s="4"/>
      <c r="S9" s="4"/>
      <c r="T9" s="82"/>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row>
    <row r="10" spans="1:133" s="80" customFormat="1" ht="12.75" x14ac:dyDescent="0.2">
      <c r="A10" s="54"/>
      <c r="B10" s="54"/>
      <c r="C10" s="54"/>
      <c r="D10" s="54"/>
      <c r="E10" s="56" t="s">
        <v>3</v>
      </c>
      <c r="F10" s="64" t="str">
        <f>$C$3</f>
        <v>20/10/2013</v>
      </c>
      <c r="G10" s="54"/>
      <c r="H10" s="64"/>
      <c r="I10" s="56" t="s">
        <v>8</v>
      </c>
      <c r="J10" s="57" t="str">
        <f>L10&amp;" of "&amp;$G$1</f>
        <v>1 of 2</v>
      </c>
      <c r="K10" s="64"/>
      <c r="L10" s="67">
        <f>SUM($M$1:M9)</f>
        <v>1</v>
      </c>
      <c r="M10" s="58"/>
      <c r="N10" s="58"/>
      <c r="O10" s="58"/>
      <c r="P10" s="4"/>
      <c r="Q10" s="4"/>
      <c r="R10" s="4"/>
      <c r="S10" s="4"/>
      <c r="T10" s="79"/>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row>
    <row r="11" spans="1:133" s="85" customFormat="1" ht="12.75" x14ac:dyDescent="0.2">
      <c r="A11" s="3"/>
      <c r="B11" s="3"/>
      <c r="C11" s="3"/>
      <c r="D11" s="3"/>
      <c r="E11" s="56" t="s">
        <v>62</v>
      </c>
      <c r="F11" s="64" t="str">
        <f>$C$5</f>
        <v>STANDARD SPREADSHEET METHOD</v>
      </c>
      <c r="G11" s="54"/>
      <c r="H11" s="54"/>
      <c r="I11" s="68"/>
      <c r="J11" s="57"/>
      <c r="K11" s="54"/>
      <c r="L11" s="54"/>
      <c r="M11" s="58"/>
      <c r="N11" s="58"/>
      <c r="O11" s="58"/>
      <c r="P11" s="79"/>
      <c r="Q11" s="79"/>
      <c r="R11" s="79"/>
      <c r="S11" s="79"/>
      <c r="T11" s="79"/>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row>
    <row r="12" spans="1:133" s="85" customFormat="1" x14ac:dyDescent="0.25">
      <c r="A12" s="30"/>
      <c r="B12" s="70" t="str">
        <f>$G$4</f>
        <v>SECTION PROPERTIES - GENERAL</v>
      </c>
      <c r="C12" s="30"/>
      <c r="D12" s="30"/>
      <c r="E12" s="30"/>
      <c r="F12" s="30"/>
      <c r="G12" s="30"/>
      <c r="H12" s="30"/>
      <c r="I12" s="30"/>
      <c r="J12" s="30"/>
      <c r="K12" s="30"/>
      <c r="L12" s="80"/>
      <c r="M12" s="79"/>
      <c r="N12" s="79"/>
      <c r="O12" s="79"/>
      <c r="P12" s="79"/>
      <c r="Q12" s="79"/>
      <c r="R12" s="79"/>
      <c r="S12" s="79"/>
      <c r="T12" s="79"/>
      <c r="AF12" s="86"/>
      <c r="AG12" s="86"/>
      <c r="AH12" s="86"/>
      <c r="AI12" s="86"/>
      <c r="AJ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row>
    <row r="13" spans="1:133" s="3" customFormat="1" ht="12.75" x14ac:dyDescent="0.2">
      <c r="A13" s="8"/>
      <c r="B13" s="128" t="s">
        <v>98</v>
      </c>
      <c r="C13" s="128"/>
      <c r="D13" s="128"/>
      <c r="E13" s="128"/>
      <c r="F13" s="128"/>
      <c r="G13" s="128"/>
      <c r="H13" s="128"/>
      <c r="I13" s="128"/>
      <c r="J13" s="128"/>
      <c r="K13" s="128"/>
      <c r="M13" s="4"/>
      <c r="N13" s="4"/>
      <c r="O13" s="4"/>
      <c r="P13" s="4"/>
      <c r="Q13" s="4"/>
      <c r="R13" s="4"/>
      <c r="S13" s="4"/>
      <c r="T13" s="4"/>
      <c r="V13" s="86"/>
      <c r="W13" s="86"/>
      <c r="X13" s="86"/>
      <c r="Y13" s="86"/>
      <c r="Z13" s="86"/>
      <c r="AA13" s="86"/>
      <c r="AB13" s="86"/>
      <c r="AC13" s="86"/>
      <c r="AD13" s="86"/>
      <c r="AE13" s="86"/>
      <c r="AF13" s="86"/>
      <c r="AG13" s="86"/>
    </row>
    <row r="14" spans="1:133" s="3" customFormat="1" ht="12.75" x14ac:dyDescent="0.2">
      <c r="A14" s="8"/>
      <c r="B14" s="8"/>
      <c r="C14" s="8"/>
      <c r="D14" s="8"/>
      <c r="E14" s="8"/>
      <c r="F14" s="8"/>
      <c r="G14" s="8"/>
      <c r="H14" s="8"/>
      <c r="I14" s="8"/>
      <c r="J14" s="8"/>
      <c r="K14" s="8"/>
      <c r="M14" s="4"/>
      <c r="N14" s="4"/>
      <c r="O14" s="4"/>
      <c r="P14" s="4"/>
      <c r="Q14" s="4"/>
      <c r="R14" s="4"/>
      <c r="S14" s="4"/>
      <c r="T14" s="4"/>
    </row>
    <row r="15" spans="1:133" s="3" customFormat="1" ht="12.75" x14ac:dyDescent="0.2">
      <c r="A15" s="13" t="s">
        <v>12</v>
      </c>
      <c r="B15" s="13" t="s">
        <v>13</v>
      </c>
      <c r="C15" s="13" t="s">
        <v>14</v>
      </c>
      <c r="D15" s="13" t="s">
        <v>13</v>
      </c>
      <c r="E15" s="13" t="s">
        <v>14</v>
      </c>
      <c r="F15" s="8"/>
      <c r="G15" s="8"/>
      <c r="H15" s="8"/>
      <c r="I15" s="8"/>
      <c r="J15" s="8"/>
      <c r="K15" s="8"/>
      <c r="M15" s="4"/>
      <c r="N15" s="4"/>
      <c r="O15" s="4"/>
      <c r="P15" s="4"/>
      <c r="Q15" s="4"/>
      <c r="R15" s="4"/>
      <c r="S15" s="4"/>
      <c r="T15" s="4"/>
      <c r="AW15" s="7"/>
      <c r="AX15" s="7"/>
      <c r="AY15" s="7"/>
      <c r="AZ15" s="7"/>
      <c r="BA15" s="7"/>
      <c r="BB15" s="7"/>
      <c r="BD15" s="7"/>
      <c r="BE15" s="7"/>
      <c r="BF15" s="7"/>
      <c r="BG15" s="7"/>
      <c r="BH15" s="7"/>
      <c r="BI15" s="7"/>
      <c r="BJ15" s="7"/>
      <c r="BK15" s="7"/>
      <c r="BT15" s="7"/>
    </row>
    <row r="16" spans="1:133" s="3" customFormat="1" ht="12.75" x14ac:dyDescent="0.2">
      <c r="A16" s="8"/>
      <c r="B16" s="15" t="s">
        <v>15</v>
      </c>
      <c r="C16" s="15" t="s">
        <v>15</v>
      </c>
      <c r="D16" s="15" t="s">
        <v>15</v>
      </c>
      <c r="E16" s="15" t="s">
        <v>15</v>
      </c>
      <c r="F16" s="8"/>
      <c r="G16" s="8"/>
      <c r="H16" s="8"/>
      <c r="I16" s="8"/>
      <c r="J16" s="8"/>
      <c r="K16" s="8"/>
      <c r="M16" s="4"/>
      <c r="N16" s="4"/>
      <c r="O16" s="4"/>
      <c r="P16" s="4"/>
      <c r="Q16" s="4"/>
      <c r="R16" s="4"/>
      <c r="S16" s="4"/>
      <c r="T16" s="4"/>
      <c r="W16" s="9">
        <f>IF(B17=0,"",D17-B17/2)</f>
        <v>0</v>
      </c>
      <c r="X16" s="10">
        <f>IF(B17=0,"",E17-C17/2)</f>
        <v>0</v>
      </c>
      <c r="Z16" s="9">
        <f>IF(B18=0,"",D18-B18/2)</f>
        <v>0.06</v>
      </c>
      <c r="AA16" s="10">
        <f>IF(B18=0,"",E18-C18/2)</f>
        <v>0</v>
      </c>
      <c r="AC16" s="9">
        <f>IF(B19=0,"",D19-B19/2)</f>
        <v>0.56000000000000005</v>
      </c>
      <c r="AD16" s="10">
        <f>IF(B19=0,"",E19-C19/2)</f>
        <v>0</v>
      </c>
      <c r="AF16" s="7"/>
      <c r="AG16" s="7"/>
      <c r="AW16" s="7"/>
      <c r="AX16" s="7"/>
      <c r="AY16" s="7"/>
      <c r="AZ16" s="7"/>
      <c r="BA16" s="7"/>
      <c r="BB16" s="7"/>
      <c r="BC16" s="7"/>
      <c r="BD16" s="7"/>
      <c r="BE16" s="7"/>
      <c r="BF16" s="7"/>
      <c r="BG16" s="7"/>
      <c r="BH16" s="7"/>
      <c r="BI16" s="7"/>
      <c r="BJ16" s="7"/>
      <c r="BK16" s="7"/>
      <c r="BT16" s="7"/>
    </row>
    <row r="17" spans="1:72" s="3" customFormat="1" ht="12.75" x14ac:dyDescent="0.2">
      <c r="A17" s="13">
        <v>1</v>
      </c>
      <c r="B17" s="16">
        <v>0.06</v>
      </c>
      <c r="C17" s="16">
        <v>1</v>
      </c>
      <c r="D17" s="16">
        <f>B17/2</f>
        <v>0.03</v>
      </c>
      <c r="E17" s="16">
        <f>C17/2</f>
        <v>0.5</v>
      </c>
      <c r="F17" s="8"/>
      <c r="G17" s="8"/>
      <c r="H17" s="8"/>
      <c r="I17" s="8"/>
      <c r="J17" s="8"/>
      <c r="K17" s="8"/>
      <c r="M17" s="4"/>
      <c r="N17" s="4"/>
      <c r="O17" s="4"/>
      <c r="P17" s="4"/>
      <c r="Q17" s="4"/>
      <c r="R17" s="4"/>
      <c r="S17" s="4"/>
      <c r="T17" s="4"/>
      <c r="W17" s="11">
        <f>IF(B17=0,"",W16)</f>
        <v>0</v>
      </c>
      <c r="X17" s="12">
        <f>IF(B17=0,"",E17+C17/2)</f>
        <v>1</v>
      </c>
      <c r="Z17" s="11">
        <f>IF(B18=0,"",Z16)</f>
        <v>0.06</v>
      </c>
      <c r="AA17" s="12">
        <f>IF(B18=0,"",E18+C18/2)</f>
        <v>0.06</v>
      </c>
      <c r="AC17" s="11">
        <f>IF(B19=0,"",AC16)</f>
        <v>0.56000000000000005</v>
      </c>
      <c r="AD17" s="12">
        <f>IF(B19=0,"",E19+C19/2)</f>
        <v>0.8</v>
      </c>
      <c r="AF17" s="7"/>
      <c r="AG17" s="7"/>
      <c r="AW17" s="7"/>
      <c r="AX17" s="7"/>
      <c r="AY17" s="7"/>
      <c r="AZ17" s="7"/>
      <c r="BA17" s="7"/>
      <c r="BB17" s="7"/>
      <c r="BC17" s="7"/>
      <c r="BD17" s="7"/>
      <c r="BE17" s="7"/>
      <c r="BF17" s="7"/>
      <c r="BG17" s="7"/>
      <c r="BH17" s="7"/>
      <c r="BI17" s="7"/>
      <c r="BJ17" s="7"/>
      <c r="BK17" s="7"/>
      <c r="BT17" s="7"/>
    </row>
    <row r="18" spans="1:72" s="3" customFormat="1" ht="12.75" x14ac:dyDescent="0.2">
      <c r="A18" s="13">
        <v>2</v>
      </c>
      <c r="B18" s="16">
        <v>0.5</v>
      </c>
      <c r="C18" s="16">
        <v>0.06</v>
      </c>
      <c r="D18" s="16">
        <f>B18/2+B17</f>
        <v>0.31</v>
      </c>
      <c r="E18" s="16">
        <f>C18/2</f>
        <v>0.03</v>
      </c>
      <c r="F18" s="8"/>
      <c r="G18" s="8"/>
      <c r="H18" s="8"/>
      <c r="I18" s="8"/>
      <c r="J18" s="8"/>
      <c r="K18" s="8"/>
      <c r="M18" s="4"/>
      <c r="N18" s="4"/>
      <c r="O18" s="4"/>
      <c r="P18" s="4"/>
      <c r="Q18" s="4"/>
      <c r="R18" s="4"/>
      <c r="S18" s="4"/>
      <c r="T18" s="4"/>
      <c r="W18" s="11">
        <f>IF(B17=0,"",D17+B17/2)</f>
        <v>0.06</v>
      </c>
      <c r="X18" s="12">
        <f>IF(B17=0,"",X17)</f>
        <v>1</v>
      </c>
      <c r="Z18" s="11">
        <f>IF(B18=0,"",D18+B18/2)</f>
        <v>0.56000000000000005</v>
      </c>
      <c r="AA18" s="12">
        <f>IF(B18=0,"",AA17)</f>
        <v>0.06</v>
      </c>
      <c r="AC18" s="11">
        <f>IF(B19=0,"",D19+B19/2)</f>
        <v>0.62000000000000011</v>
      </c>
      <c r="AD18" s="12">
        <f>IF(B19=0,"",AD17)</f>
        <v>0.8</v>
      </c>
      <c r="AF18" s="7"/>
      <c r="AG18" s="7"/>
      <c r="AW18" s="7"/>
      <c r="AX18" s="7"/>
      <c r="AY18" s="7"/>
      <c r="AZ18" s="7"/>
      <c r="BA18" s="7"/>
      <c r="BB18" s="7"/>
      <c r="BC18" s="7"/>
      <c r="BH18" s="7"/>
      <c r="BI18" s="7"/>
      <c r="BJ18" s="7"/>
      <c r="BK18" s="7"/>
      <c r="BT18" s="7"/>
    </row>
    <row r="19" spans="1:72" s="3" customFormat="1" ht="12.75" x14ac:dyDescent="0.2">
      <c r="A19" s="13">
        <v>3</v>
      </c>
      <c r="B19" s="16">
        <v>0.06</v>
      </c>
      <c r="C19" s="16">
        <v>0.8</v>
      </c>
      <c r="D19" s="16">
        <f>B17+B18+B19/2</f>
        <v>0.59000000000000008</v>
      </c>
      <c r="E19" s="16">
        <f>C19/2</f>
        <v>0.4</v>
      </c>
      <c r="F19" s="8"/>
      <c r="G19" s="8"/>
      <c r="H19" s="8"/>
      <c r="I19" s="8"/>
      <c r="J19" s="8"/>
      <c r="K19" s="8"/>
      <c r="M19" s="4"/>
      <c r="N19" s="4"/>
      <c r="O19" s="4"/>
      <c r="P19" s="4"/>
      <c r="Q19" s="4"/>
      <c r="R19" s="4"/>
      <c r="S19" s="4"/>
      <c r="T19" s="4"/>
      <c r="W19" s="11">
        <f>IF(B17=0,"",W18)</f>
        <v>0.06</v>
      </c>
      <c r="X19" s="12">
        <f>IF(B17=0,"",X16)</f>
        <v>0</v>
      </c>
      <c r="Z19" s="11">
        <f>IF(B18=0,"",Z18)</f>
        <v>0.56000000000000005</v>
      </c>
      <c r="AA19" s="12">
        <f>IF(B18=0,"",AA16)</f>
        <v>0</v>
      </c>
      <c r="AC19" s="11">
        <f>IF(B19=0,"",AC18)</f>
        <v>0.62000000000000011</v>
      </c>
      <c r="AD19" s="12">
        <f>IF(B19=0,"",AD16)</f>
        <v>0</v>
      </c>
      <c r="AF19" s="7"/>
      <c r="AG19" s="7"/>
      <c r="AW19" s="7"/>
      <c r="AX19" s="7"/>
      <c r="AY19" s="7"/>
      <c r="AZ19" s="7"/>
      <c r="BA19" s="7"/>
      <c r="BB19" s="7"/>
      <c r="BC19" s="7"/>
      <c r="BH19" s="7"/>
      <c r="BI19" s="7"/>
      <c r="BJ19" s="7"/>
      <c r="BK19" s="7"/>
      <c r="BT19" s="7"/>
    </row>
    <row r="20" spans="1:72" s="3" customFormat="1" ht="12.75" x14ac:dyDescent="0.2">
      <c r="A20" s="13">
        <v>4</v>
      </c>
      <c r="B20" s="16">
        <v>0.5</v>
      </c>
      <c r="C20" s="16">
        <v>0.06</v>
      </c>
      <c r="D20" s="16">
        <f>B17+B18+B19+B20/2</f>
        <v>0.87000000000000011</v>
      </c>
      <c r="E20" s="16">
        <f>C19-C20/2</f>
        <v>0.77</v>
      </c>
      <c r="F20" s="8"/>
      <c r="G20" s="8"/>
      <c r="H20" s="8"/>
      <c r="I20" s="8"/>
      <c r="J20" s="8"/>
      <c r="K20" s="8"/>
      <c r="M20" s="4"/>
      <c r="N20" s="4"/>
      <c r="O20" s="4"/>
      <c r="P20" s="4"/>
      <c r="Q20" s="4"/>
      <c r="R20" s="4"/>
      <c r="S20" s="4"/>
      <c r="T20" s="4"/>
      <c r="W20" s="11">
        <f>IF(B17=0,"",W16)</f>
        <v>0</v>
      </c>
      <c r="X20" s="17">
        <f>IF(B17=0,"",X16)</f>
        <v>0</v>
      </c>
      <c r="Z20" s="11">
        <f>IF(B18=0,"",Z16)</f>
        <v>0.06</v>
      </c>
      <c r="AA20" s="17">
        <f>IF(B18=0,"",AA16)</f>
        <v>0</v>
      </c>
      <c r="AC20" s="11">
        <f>IF(B19=0,"",AC16)</f>
        <v>0.56000000000000005</v>
      </c>
      <c r="AD20" s="17">
        <f>AD16</f>
        <v>0</v>
      </c>
      <c r="AF20" s="7"/>
      <c r="AG20" s="7"/>
      <c r="AW20" s="7"/>
      <c r="AX20" s="7"/>
      <c r="AY20" s="7"/>
      <c r="AZ20" s="7"/>
      <c r="BA20" s="7"/>
      <c r="BB20" s="7"/>
      <c r="BC20" s="7"/>
      <c r="BH20" s="7"/>
      <c r="BI20" s="7"/>
      <c r="BJ20" s="7"/>
      <c r="BK20" s="7"/>
      <c r="BT20" s="7"/>
    </row>
    <row r="21" spans="1:72" s="3" customFormat="1" ht="12.75" x14ac:dyDescent="0.2">
      <c r="A21" s="13">
        <v>5</v>
      </c>
      <c r="B21" s="16"/>
      <c r="C21" s="16"/>
      <c r="D21" s="16"/>
      <c r="E21" s="16"/>
      <c r="F21" s="8"/>
      <c r="G21" s="8"/>
      <c r="H21" s="8"/>
      <c r="I21" s="8"/>
      <c r="J21" s="8"/>
      <c r="K21" s="8"/>
      <c r="M21" s="4"/>
      <c r="N21" s="4"/>
      <c r="O21" s="4"/>
      <c r="P21" s="4"/>
      <c r="Q21" s="4"/>
      <c r="R21" s="4"/>
      <c r="S21" s="4"/>
      <c r="T21" s="4"/>
      <c r="W21" s="18"/>
      <c r="X21" s="12"/>
      <c r="Z21" s="18"/>
      <c r="AA21" s="12"/>
      <c r="AC21" s="18"/>
      <c r="AD21" s="12"/>
      <c r="AF21" s="7"/>
      <c r="AG21" s="7"/>
      <c r="AW21" s="7"/>
      <c r="AX21" s="7"/>
      <c r="AY21" s="7"/>
      <c r="AZ21" s="7"/>
      <c r="BA21" s="7"/>
      <c r="BB21" s="7"/>
      <c r="BC21" s="7"/>
      <c r="BH21" s="7"/>
      <c r="BI21" s="7"/>
      <c r="BJ21" s="7"/>
      <c r="BK21" s="7"/>
      <c r="BT21" s="7"/>
    </row>
    <row r="22" spans="1:72" s="3" customFormat="1" ht="12.75" x14ac:dyDescent="0.2">
      <c r="A22" s="13">
        <v>6</v>
      </c>
      <c r="B22" s="16"/>
      <c r="C22" s="16"/>
      <c r="D22" s="16"/>
      <c r="E22" s="16"/>
      <c r="F22" s="8"/>
      <c r="G22" s="8"/>
      <c r="H22" s="8"/>
      <c r="I22" s="8"/>
      <c r="J22" s="8"/>
      <c r="K22" s="8"/>
      <c r="M22" s="4"/>
      <c r="N22" s="4"/>
      <c r="O22" s="4"/>
      <c r="P22" s="4"/>
      <c r="Q22" s="4"/>
      <c r="R22" s="4"/>
      <c r="S22" s="4"/>
      <c r="T22" s="4"/>
      <c r="W22" s="11">
        <f>IF(B20=0,"",D20-B20/2)</f>
        <v>0.62000000000000011</v>
      </c>
      <c r="X22" s="12">
        <f>IF(B20=0,"",E20-C20/2)</f>
        <v>0.74</v>
      </c>
      <c r="Z22" s="11" t="str">
        <f>IF(B21=0,"",D21-B21/2)</f>
        <v/>
      </c>
      <c r="AA22" s="12" t="str">
        <f>IF(B21=0,"",E21-C21/2)</f>
        <v/>
      </c>
      <c r="AC22" s="11" t="str">
        <f>IF(B22=0,"",D22-B22/2)</f>
        <v/>
      </c>
      <c r="AD22" s="12" t="str">
        <f>IF(B22=0,"",E22-C22/2)</f>
        <v/>
      </c>
      <c r="AF22" s="7"/>
      <c r="AG22" s="7"/>
      <c r="AW22" s="7"/>
      <c r="AX22" s="7"/>
      <c r="AY22" s="7"/>
      <c r="AZ22" s="7"/>
      <c r="BA22" s="7"/>
      <c r="BB22" s="7"/>
      <c r="BC22" s="7"/>
      <c r="BD22" s="7"/>
      <c r="BE22" s="7"/>
      <c r="BF22" s="7"/>
      <c r="BG22" s="7"/>
      <c r="BH22" s="7"/>
      <c r="BI22" s="7"/>
      <c r="BJ22" s="7"/>
      <c r="BK22" s="7"/>
      <c r="BT22" s="7"/>
    </row>
    <row r="23" spans="1:72" s="3" customFormat="1" ht="12.75" x14ac:dyDescent="0.2">
      <c r="A23" s="13">
        <v>7</v>
      </c>
      <c r="B23" s="16"/>
      <c r="C23" s="16"/>
      <c r="D23" s="16"/>
      <c r="E23" s="16"/>
      <c r="F23" s="8"/>
      <c r="G23" s="8"/>
      <c r="H23" s="8"/>
      <c r="I23" s="8"/>
      <c r="J23" s="8"/>
      <c r="K23" s="8"/>
      <c r="M23" s="4"/>
      <c r="N23" s="4"/>
      <c r="O23" s="4"/>
      <c r="P23" s="4"/>
      <c r="Q23" s="4"/>
      <c r="R23" s="4"/>
      <c r="S23" s="4"/>
      <c r="T23" s="4"/>
      <c r="W23" s="11">
        <f>IF(B20=0,"",W22)</f>
        <v>0.62000000000000011</v>
      </c>
      <c r="X23" s="12">
        <f>IF(B20=0,"",E20+C20/2)</f>
        <v>0.8</v>
      </c>
      <c r="Z23" s="11" t="str">
        <f>IF(B21=0,"",Z22)</f>
        <v/>
      </c>
      <c r="AA23" s="12" t="str">
        <f>IF(B21=0,"",E21+C21/2)</f>
        <v/>
      </c>
      <c r="AC23" s="11" t="str">
        <f>IF(B22=0,"",AC22)</f>
        <v/>
      </c>
      <c r="AD23" s="12" t="str">
        <f>IF(B22=0,"",E22+C22/2)</f>
        <v/>
      </c>
      <c r="AF23" s="7"/>
      <c r="AG23" s="7"/>
      <c r="AW23" s="7"/>
      <c r="AX23" s="7"/>
      <c r="AY23" s="7"/>
      <c r="AZ23" s="7"/>
      <c r="BA23" s="7"/>
      <c r="BB23" s="7"/>
      <c r="BC23" s="7"/>
      <c r="BD23" s="7"/>
      <c r="BE23" s="7"/>
      <c r="BF23" s="7"/>
      <c r="BG23" s="7"/>
      <c r="BH23" s="7"/>
      <c r="BI23" s="7"/>
      <c r="BJ23" s="7"/>
      <c r="BK23" s="7"/>
      <c r="BT23" s="7"/>
    </row>
    <row r="24" spans="1:72" s="3" customFormat="1" ht="12.75" x14ac:dyDescent="0.2">
      <c r="A24" s="13">
        <v>8</v>
      </c>
      <c r="B24" s="16"/>
      <c r="C24" s="16"/>
      <c r="D24" s="16"/>
      <c r="E24" s="16"/>
      <c r="F24" s="8"/>
      <c r="G24" s="8"/>
      <c r="H24" s="8"/>
      <c r="I24" s="8"/>
      <c r="J24" s="8"/>
      <c r="K24" s="8"/>
      <c r="M24" s="4"/>
      <c r="N24" s="4"/>
      <c r="O24" s="4"/>
      <c r="P24" s="4"/>
      <c r="Q24" s="4"/>
      <c r="R24" s="4"/>
      <c r="S24" s="4"/>
      <c r="T24" s="4"/>
      <c r="W24" s="11">
        <f>IF(B20=0,"",D20+B20/2)</f>
        <v>1.1200000000000001</v>
      </c>
      <c r="X24" s="12">
        <f>IF(B20=0,"",X23)</f>
        <v>0.8</v>
      </c>
      <c r="Z24" s="11" t="str">
        <f>IF(B21=0,"",D21+B21/2)</f>
        <v/>
      </c>
      <c r="AA24" s="12" t="str">
        <f>IF(B21=0,"",AA23)</f>
        <v/>
      </c>
      <c r="AC24" s="11" t="str">
        <f>IF(B22=0,"",D22+B22/2)</f>
        <v/>
      </c>
      <c r="AD24" s="12" t="str">
        <f>IF(B22=0,"",AD23)</f>
        <v/>
      </c>
      <c r="AF24" s="7"/>
      <c r="AG24" s="7"/>
      <c r="AW24" s="7"/>
      <c r="AX24" s="7"/>
      <c r="AY24" s="7"/>
      <c r="AZ24" s="7"/>
      <c r="BA24" s="7"/>
      <c r="BB24" s="7"/>
      <c r="BC24" s="7"/>
      <c r="BH24" s="7"/>
      <c r="BI24" s="7"/>
      <c r="BJ24" s="7"/>
      <c r="BK24" s="7"/>
      <c r="BT24" s="7"/>
    </row>
    <row r="25" spans="1:72" s="3" customFormat="1" ht="12.75" x14ac:dyDescent="0.2">
      <c r="A25" s="13">
        <v>9</v>
      </c>
      <c r="B25" s="16"/>
      <c r="C25" s="16"/>
      <c r="D25" s="16"/>
      <c r="E25" s="16"/>
      <c r="F25" s="8"/>
      <c r="G25" s="8"/>
      <c r="H25" s="8"/>
      <c r="I25" s="8"/>
      <c r="J25" s="8"/>
      <c r="K25" s="8"/>
      <c r="M25" s="4"/>
      <c r="N25" s="4"/>
      <c r="O25" s="4"/>
      <c r="P25" s="4"/>
      <c r="Q25" s="4"/>
      <c r="R25" s="4"/>
      <c r="S25" s="4"/>
      <c r="T25" s="4"/>
      <c r="W25" s="11">
        <f>IF(B20=0,"",W24)</f>
        <v>1.1200000000000001</v>
      </c>
      <c r="X25" s="12">
        <f>IF(B20=0,"",X22)</f>
        <v>0.74</v>
      </c>
      <c r="Z25" s="11" t="str">
        <f>IF(B21=0,"",Z24)</f>
        <v/>
      </c>
      <c r="AA25" s="12" t="str">
        <f>IF(B21=0,"",AA22)</f>
        <v/>
      </c>
      <c r="AC25" s="11" t="str">
        <f>IF(B22=0,"",AC24)</f>
        <v/>
      </c>
      <c r="AD25" s="12" t="str">
        <f>IF(B22=0,"",AD22)</f>
        <v/>
      </c>
      <c r="AF25" s="7"/>
      <c r="AG25" s="7"/>
      <c r="AW25" s="7"/>
      <c r="AX25" s="7"/>
      <c r="AY25" s="7"/>
      <c r="AZ25" s="7"/>
      <c r="BA25" s="7"/>
      <c r="BB25" s="7"/>
      <c r="BC25" s="7"/>
      <c r="BH25" s="7"/>
      <c r="BI25" s="7"/>
      <c r="BJ25" s="7"/>
      <c r="BK25" s="7"/>
      <c r="BT25" s="7"/>
    </row>
    <row r="26" spans="1:72" s="3" customFormat="1" ht="12.75" x14ac:dyDescent="0.2">
      <c r="A26" s="21"/>
      <c r="B26" s="22" t="s">
        <v>31</v>
      </c>
      <c r="C26" s="23">
        <v>15</v>
      </c>
      <c r="D26" s="21" t="s">
        <v>32</v>
      </c>
      <c r="E26" s="21"/>
      <c r="F26" s="8"/>
      <c r="G26" s="8"/>
      <c r="H26" s="8"/>
      <c r="I26" s="8"/>
      <c r="J26" s="8"/>
      <c r="K26" s="8"/>
      <c r="M26" s="4"/>
      <c r="N26" s="4"/>
      <c r="O26" s="4"/>
      <c r="P26" s="4"/>
      <c r="Q26" s="4"/>
      <c r="R26" s="4"/>
      <c r="S26" s="4"/>
      <c r="T26" s="4"/>
      <c r="W26" s="11">
        <f>W22</f>
        <v>0.62000000000000011</v>
      </c>
      <c r="X26" s="17">
        <f>IF(B20=0,"",X22)</f>
        <v>0.74</v>
      </c>
      <c r="Z26" s="11" t="str">
        <f>IF(B21=0,"",Z22)</f>
        <v/>
      </c>
      <c r="AA26" s="17" t="str">
        <f>IF(B21=0,"",AA22)</f>
        <v/>
      </c>
      <c r="AC26" s="11" t="str">
        <f>IF(B22=0,"",AC22)</f>
        <v/>
      </c>
      <c r="AD26" s="17" t="str">
        <f>IF(B22=0,"",AD22)</f>
        <v/>
      </c>
      <c r="AF26" s="7"/>
      <c r="AG26" s="7"/>
      <c r="AW26" s="7"/>
      <c r="AX26" s="7"/>
      <c r="AY26" s="7"/>
      <c r="AZ26" s="7"/>
      <c r="BA26" s="7"/>
      <c r="BB26" s="7"/>
      <c r="BC26" s="7"/>
      <c r="BH26" s="7"/>
      <c r="BI26" s="7"/>
      <c r="BJ26" s="7"/>
      <c r="BK26" s="7"/>
      <c r="BT26" s="7"/>
    </row>
    <row r="27" spans="1:72" s="3" customFormat="1" ht="12.75" x14ac:dyDescent="0.2">
      <c r="A27" s="21"/>
      <c r="E27" s="21"/>
      <c r="F27" s="8"/>
      <c r="G27" s="8"/>
      <c r="H27" s="8"/>
      <c r="I27" s="8"/>
      <c r="J27" s="8"/>
      <c r="K27" s="8"/>
      <c r="M27" s="4"/>
      <c r="N27" s="4"/>
      <c r="O27" s="4"/>
      <c r="P27" s="4"/>
      <c r="Q27" s="4"/>
      <c r="R27" s="4"/>
      <c r="S27" s="4"/>
      <c r="T27" s="4"/>
      <c r="W27" s="18"/>
      <c r="X27" s="12"/>
      <c r="Z27" s="18"/>
      <c r="AA27" s="12"/>
      <c r="AC27" s="18"/>
      <c r="AD27" s="12"/>
      <c r="AF27" s="7"/>
      <c r="AG27" s="7"/>
      <c r="AW27" s="7"/>
      <c r="AX27" s="7"/>
      <c r="AY27" s="7"/>
      <c r="AZ27" s="7"/>
      <c r="BA27" s="7"/>
      <c r="BB27" s="7"/>
      <c r="BC27" s="7"/>
      <c r="BD27" s="7"/>
      <c r="BE27" s="7"/>
      <c r="BF27" s="7"/>
      <c r="BG27" s="7"/>
      <c r="BH27" s="7"/>
      <c r="BI27" s="7"/>
      <c r="BJ27" s="7"/>
      <c r="BK27" s="7"/>
      <c r="BT27" s="7"/>
    </row>
    <row r="28" spans="1:72" s="3" customFormat="1" ht="12.75" x14ac:dyDescent="0.2">
      <c r="B28" s="87" t="s">
        <v>94</v>
      </c>
      <c r="F28" s="21"/>
      <c r="G28" s="21"/>
      <c r="H28" s="8"/>
      <c r="I28" s="8"/>
      <c r="J28" s="8"/>
      <c r="K28" s="8"/>
      <c r="M28" s="4"/>
      <c r="N28" s="4"/>
      <c r="O28" s="4"/>
      <c r="P28" s="4"/>
      <c r="Q28" s="4"/>
      <c r="R28" s="4"/>
      <c r="S28" s="4"/>
      <c r="T28" s="4"/>
      <c r="W28" s="11" t="str">
        <f>IF(B23=0,"",D23-B23/2)</f>
        <v/>
      </c>
      <c r="X28" s="12" t="str">
        <f>IF(B23=0,"",E23-C23/2)</f>
        <v/>
      </c>
      <c r="Z28" s="11" t="str">
        <f>IF(B24=0,"",D24-B24/2)</f>
        <v/>
      </c>
      <c r="AA28" s="12" t="str">
        <f>IF(B24=0,"",E24-C24/2)</f>
        <v/>
      </c>
      <c r="AC28" s="11" t="str">
        <f>IF(B25=0,"",D25-B25/2)</f>
        <v/>
      </c>
      <c r="AD28" s="12" t="str">
        <f>IF(B25=0,"",E25-C25/2)</f>
        <v/>
      </c>
      <c r="AF28" s="7"/>
      <c r="AG28" s="7"/>
      <c r="BA28" s="7"/>
      <c r="BC28" s="7"/>
      <c r="BH28" s="7"/>
      <c r="BI28" s="7"/>
      <c r="BJ28" s="7"/>
      <c r="BK28" s="7"/>
      <c r="BT28" s="7"/>
    </row>
    <row r="29" spans="1:72" s="3" customFormat="1" ht="12.75" x14ac:dyDescent="0.2">
      <c r="C29" s="118" t="s">
        <v>9</v>
      </c>
      <c r="D29" s="118" t="s">
        <v>83</v>
      </c>
      <c r="E29" s="118" t="s">
        <v>85</v>
      </c>
      <c r="F29" s="118" t="s">
        <v>84</v>
      </c>
      <c r="G29" s="119" t="s">
        <v>10</v>
      </c>
      <c r="H29" s="118" t="s">
        <v>86</v>
      </c>
      <c r="I29" s="118" t="s">
        <v>11</v>
      </c>
      <c r="J29" s="8"/>
      <c r="K29" s="8"/>
      <c r="M29" s="4"/>
      <c r="N29" s="4"/>
      <c r="O29" s="4"/>
      <c r="P29" s="4"/>
      <c r="Q29" s="4"/>
      <c r="R29" s="4"/>
      <c r="S29" s="4"/>
      <c r="T29" s="4"/>
      <c r="W29" s="11" t="str">
        <f>IF(B23=0,"",W28)</f>
        <v/>
      </c>
      <c r="X29" s="12" t="str">
        <f>IF(B23=0,"",E23+C23/2)</f>
        <v/>
      </c>
      <c r="Z29" s="11" t="str">
        <f>IF(B24=0,"",Z28)</f>
        <v/>
      </c>
      <c r="AA29" s="12" t="str">
        <f>IF(B24=0,"",E24+C24/2)</f>
        <v/>
      </c>
      <c r="AC29" s="11" t="str">
        <f>IF(B25=0,"",AC28)</f>
        <v/>
      </c>
      <c r="AD29" s="12" t="str">
        <f>IF(B25=0,"",E25+C25/2)</f>
        <v/>
      </c>
      <c r="BA29" s="7"/>
      <c r="BC29" s="7"/>
      <c r="BH29" s="7"/>
      <c r="BI29" s="7"/>
      <c r="BJ29" s="7"/>
      <c r="BK29" s="7"/>
      <c r="BT29" s="7"/>
    </row>
    <row r="30" spans="1:72" s="3" customFormat="1" ht="12.75" x14ac:dyDescent="0.2">
      <c r="A30" s="21"/>
      <c r="B30" s="7">
        <v>1</v>
      </c>
      <c r="C30" s="19">
        <f>B17*C17</f>
        <v>0.06</v>
      </c>
      <c r="D30" s="19">
        <f>D17*C30</f>
        <v>1.8E-3</v>
      </c>
      <c r="E30" s="19">
        <f>D17^2*C30</f>
        <v>5.3999999999999998E-5</v>
      </c>
      <c r="F30" s="19">
        <f>C17^3*B17/12</f>
        <v>5.0000000000000001E-3</v>
      </c>
      <c r="G30" s="19">
        <f>E17*C30</f>
        <v>0.03</v>
      </c>
      <c r="H30" s="19">
        <f>E17^2*C30</f>
        <v>1.4999999999999999E-2</v>
      </c>
      <c r="I30" s="19">
        <f>B17^3*C17/12</f>
        <v>1.8E-5</v>
      </c>
      <c r="J30" s="8"/>
      <c r="K30" s="8"/>
      <c r="M30" s="4"/>
      <c r="N30" s="4"/>
      <c r="O30" s="4"/>
      <c r="P30" s="4"/>
      <c r="Q30" s="4"/>
      <c r="R30" s="4"/>
      <c r="S30" s="4"/>
      <c r="T30" s="4"/>
      <c r="W30" s="11" t="str">
        <f>IF(B23=0,"",D23+B23/2)</f>
        <v/>
      </c>
      <c r="X30" s="12" t="str">
        <f>IF(B23=0,"",X29)</f>
        <v/>
      </c>
      <c r="Z30" s="11" t="str">
        <f>IF(B24=0,"",D24+B24/2)</f>
        <v/>
      </c>
      <c r="AA30" s="12" t="str">
        <f>IF(B24=0,"",AA29)</f>
        <v/>
      </c>
      <c r="AC30" s="11" t="str">
        <f>IF(B25=0,"",D25+B25/2)</f>
        <v/>
      </c>
      <c r="AD30" s="12" t="str">
        <f>IF(B25=0,"",AD29)</f>
        <v/>
      </c>
      <c r="BA30" s="7"/>
      <c r="BC30" s="7"/>
      <c r="BH30" s="7"/>
      <c r="BI30" s="7"/>
      <c r="BJ30" s="7"/>
      <c r="BK30" s="7"/>
      <c r="BT30" s="7"/>
    </row>
    <row r="31" spans="1:72" s="3" customFormat="1" ht="12.75" x14ac:dyDescent="0.2">
      <c r="B31" s="7">
        <v>2</v>
      </c>
      <c r="C31" s="19">
        <f>B18*C18</f>
        <v>0.03</v>
      </c>
      <c r="D31" s="19">
        <f>D18*C31</f>
        <v>9.2999999999999992E-3</v>
      </c>
      <c r="E31" s="19">
        <f>D18^2*C31</f>
        <v>2.8830000000000001E-3</v>
      </c>
      <c r="F31" s="19">
        <f t="shared" ref="F31:F38" si="0">C18^3*B18/12</f>
        <v>9.0000000000000002E-6</v>
      </c>
      <c r="G31" s="19">
        <f>E18*C31</f>
        <v>8.9999999999999998E-4</v>
      </c>
      <c r="H31" s="19">
        <f>E18^2*C31</f>
        <v>2.6999999999999999E-5</v>
      </c>
      <c r="I31" s="19">
        <f t="shared" ref="I31:I38" si="1">B18^3*C18/12</f>
        <v>6.2500000000000001E-4</v>
      </c>
      <c r="M31" s="4"/>
      <c r="N31" s="4"/>
      <c r="O31" s="4"/>
      <c r="P31" s="4"/>
      <c r="Q31" s="4"/>
      <c r="R31" s="4"/>
      <c r="S31" s="4"/>
      <c r="T31" s="4"/>
      <c r="W31" s="11" t="str">
        <f>IF(B23=0,"",W30)</f>
        <v/>
      </c>
      <c r="X31" s="12" t="str">
        <f>IF(B23=0,"",X28)</f>
        <v/>
      </c>
      <c r="Z31" s="11" t="str">
        <f>IF(B24=0,"",Z30)</f>
        <v/>
      </c>
      <c r="AA31" s="12" t="str">
        <f>IF(B24=0,"",AA28)</f>
        <v/>
      </c>
      <c r="AC31" s="11" t="str">
        <f>IF(B25=0,"",AC30)</f>
        <v/>
      </c>
      <c r="AD31" s="12" t="str">
        <f>IF(B25=0,"",AD28)</f>
        <v/>
      </c>
      <c r="BA31" s="7"/>
      <c r="BC31" s="7"/>
      <c r="BH31" s="7"/>
      <c r="BI31" s="7"/>
      <c r="BJ31" s="7"/>
      <c r="BK31" s="7"/>
      <c r="BT31" s="7"/>
    </row>
    <row r="32" spans="1:72" s="3" customFormat="1" ht="12.75" x14ac:dyDescent="0.2">
      <c r="B32" s="7">
        <v>3</v>
      </c>
      <c r="C32" s="19">
        <f>B19*C19</f>
        <v>4.8000000000000001E-2</v>
      </c>
      <c r="D32" s="19">
        <f>D19*C32</f>
        <v>2.8320000000000005E-2</v>
      </c>
      <c r="E32" s="19">
        <f>D19^2*C32</f>
        <v>1.6708800000000003E-2</v>
      </c>
      <c r="F32" s="19">
        <f t="shared" si="0"/>
        <v>2.5600000000000006E-3</v>
      </c>
      <c r="G32" s="19">
        <f>E19*C32</f>
        <v>1.9200000000000002E-2</v>
      </c>
      <c r="H32" s="19">
        <f>E19^2*C32</f>
        <v>7.6800000000000019E-3</v>
      </c>
      <c r="I32" s="19">
        <f t="shared" si="1"/>
        <v>1.4399999999999999E-5</v>
      </c>
      <c r="M32" s="4"/>
      <c r="N32" s="4"/>
      <c r="O32" s="4"/>
      <c r="P32" s="4"/>
      <c r="Q32" s="4"/>
      <c r="R32" s="4"/>
      <c r="S32" s="4"/>
      <c r="T32" s="4"/>
      <c r="W32" s="26" t="str">
        <f>IF(B23=0,"",W28)</f>
        <v/>
      </c>
      <c r="X32" s="27" t="str">
        <f>IF(B23=0,"",X28)</f>
        <v/>
      </c>
      <c r="Z32" s="26" t="str">
        <f>IF(B24=0,"",Z28)</f>
        <v/>
      </c>
      <c r="AA32" s="27" t="str">
        <f>IF(B24=0,"",AA28)</f>
        <v/>
      </c>
      <c r="AC32" s="26" t="str">
        <f>IF(B25=0,"",AC28)</f>
        <v/>
      </c>
      <c r="AD32" s="27" t="str">
        <f>IF(B25=0,"",AD28)</f>
        <v/>
      </c>
      <c r="BA32" s="7"/>
      <c r="BC32" s="7"/>
      <c r="BH32" s="7"/>
      <c r="BI32" s="7"/>
      <c r="BJ32" s="7"/>
      <c r="BK32" s="7"/>
      <c r="BT32" s="7"/>
    </row>
    <row r="33" spans="2:72" s="3" customFormat="1" ht="12.75" x14ac:dyDescent="0.2">
      <c r="B33" s="7">
        <v>4</v>
      </c>
      <c r="C33" s="19">
        <f>B20*C20</f>
        <v>0.03</v>
      </c>
      <c r="D33" s="19">
        <f>D20*C33</f>
        <v>2.6100000000000002E-2</v>
      </c>
      <c r="E33" s="19">
        <f>D20^2*C33</f>
        <v>2.2707000000000005E-2</v>
      </c>
      <c r="F33" s="19">
        <f t="shared" si="0"/>
        <v>9.0000000000000002E-6</v>
      </c>
      <c r="G33" s="19">
        <f>E20*C33</f>
        <v>2.3099999999999999E-2</v>
      </c>
      <c r="H33" s="19">
        <f>E20^2*C33</f>
        <v>1.7786999999999997E-2</v>
      </c>
      <c r="I33" s="19">
        <f t="shared" si="1"/>
        <v>6.2500000000000001E-4</v>
      </c>
      <c r="M33" s="4"/>
      <c r="N33" s="4"/>
      <c r="O33" s="4"/>
      <c r="P33" s="4"/>
      <c r="Q33" s="4"/>
      <c r="R33" s="4"/>
      <c r="S33" s="4"/>
      <c r="T33" s="4"/>
      <c r="W33" s="3">
        <f>MIN(X16:X32,AA16:AA32,AD16:AD32)-0.5</f>
        <v>-0.5</v>
      </c>
      <c r="X33" s="28">
        <f>B45</f>
        <v>0.39</v>
      </c>
      <c r="Z33" s="29">
        <f>MIN(W16:W32,Z16:Z32,AC16:AC32)-0.5</f>
        <v>-0.5</v>
      </c>
      <c r="AA33" s="29">
        <f>G40/C40</f>
        <v>0.43571428571428572</v>
      </c>
      <c r="BA33" s="7"/>
      <c r="BC33" s="7"/>
      <c r="BH33" s="7"/>
      <c r="BI33" s="7"/>
      <c r="BJ33" s="7"/>
      <c r="BK33" s="7"/>
      <c r="BT33" s="7"/>
    </row>
    <row r="34" spans="2:72" s="3" customFormat="1" ht="12.75" x14ac:dyDescent="0.2">
      <c r="B34" s="7">
        <v>5</v>
      </c>
      <c r="C34" s="19">
        <f>B21*C21</f>
        <v>0</v>
      </c>
      <c r="D34" s="19">
        <f>D21*C34</f>
        <v>0</v>
      </c>
      <c r="E34" s="19">
        <f>D21^2*C34</f>
        <v>0</v>
      </c>
      <c r="F34" s="19">
        <f t="shared" si="0"/>
        <v>0</v>
      </c>
      <c r="G34" s="19">
        <f>E21*C34</f>
        <v>0</v>
      </c>
      <c r="H34" s="19">
        <f>E21^2*C34</f>
        <v>0</v>
      </c>
      <c r="I34" s="19">
        <f t="shared" si="1"/>
        <v>0</v>
      </c>
      <c r="M34" s="4"/>
      <c r="N34" s="4"/>
      <c r="O34" s="4"/>
      <c r="P34" s="4"/>
      <c r="Q34" s="4"/>
      <c r="R34" s="4"/>
      <c r="S34" s="4"/>
      <c r="T34" s="4"/>
      <c r="W34" s="3">
        <f>MAX(X16:X32,AA16:AA32,AD16:AD32)+0.5</f>
        <v>1.5</v>
      </c>
      <c r="X34" s="28">
        <f>X33</f>
        <v>0.39</v>
      </c>
      <c r="Z34" s="29">
        <f>MAX(W16:W32,Z16:Z32)+0.5</f>
        <v>1.62</v>
      </c>
      <c r="AA34" s="29">
        <f>AA33</f>
        <v>0.43571428571428572</v>
      </c>
      <c r="BA34" s="7"/>
      <c r="BC34" s="7"/>
      <c r="BH34" s="7"/>
      <c r="BI34" s="7"/>
      <c r="BJ34" s="7"/>
      <c r="BK34" s="7"/>
      <c r="BT34" s="7"/>
    </row>
    <row r="35" spans="2:72" s="3" customFormat="1" ht="12.75" x14ac:dyDescent="0.2">
      <c r="B35" s="7">
        <v>6</v>
      </c>
      <c r="C35" s="19">
        <f>B22*C22</f>
        <v>0</v>
      </c>
      <c r="D35" s="19">
        <f>D22*C35</f>
        <v>0</v>
      </c>
      <c r="E35" s="19">
        <f>D22^2*C35</f>
        <v>0</v>
      </c>
      <c r="F35" s="19">
        <f t="shared" si="0"/>
        <v>0</v>
      </c>
      <c r="G35" s="19">
        <f>E22*C35</f>
        <v>0</v>
      </c>
      <c r="H35" s="19">
        <f>E22^2*C35</f>
        <v>0</v>
      </c>
      <c r="I35" s="19">
        <f t="shared" si="1"/>
        <v>0</v>
      </c>
      <c r="M35" s="4"/>
      <c r="N35" s="4"/>
      <c r="O35" s="4"/>
      <c r="P35" s="4"/>
      <c r="Q35" s="4"/>
      <c r="R35" s="4"/>
      <c r="S35" s="4"/>
      <c r="T35" s="4"/>
      <c r="BA35" s="7"/>
      <c r="BC35" s="7"/>
      <c r="BH35" s="7"/>
      <c r="BI35" s="7"/>
      <c r="BJ35" s="7"/>
      <c r="BK35" s="7"/>
      <c r="BT35" s="7"/>
    </row>
    <row r="36" spans="2:72" s="3" customFormat="1" ht="12.75" x14ac:dyDescent="0.2">
      <c r="B36" s="7">
        <v>7</v>
      </c>
      <c r="C36" s="19">
        <f>B23*C23</f>
        <v>0</v>
      </c>
      <c r="D36" s="19">
        <f>D23*C36</f>
        <v>0</v>
      </c>
      <c r="E36" s="19">
        <f>D23^2*C36</f>
        <v>0</v>
      </c>
      <c r="F36" s="19">
        <f t="shared" si="0"/>
        <v>0</v>
      </c>
      <c r="G36" s="19">
        <f>E23*C36</f>
        <v>0</v>
      </c>
      <c r="H36" s="19">
        <f>E23^2*C36</f>
        <v>0</v>
      </c>
      <c r="I36" s="19">
        <f t="shared" si="1"/>
        <v>0</v>
      </c>
      <c r="L36" s="40"/>
      <c r="M36" s="4"/>
      <c r="N36" s="4"/>
      <c r="O36" s="4"/>
      <c r="P36" s="4"/>
      <c r="Q36" s="4"/>
      <c r="R36" s="4"/>
      <c r="S36" s="4"/>
      <c r="T36" s="4"/>
      <c r="X36" s="7"/>
      <c r="Y36" s="7"/>
      <c r="AA36" s="6"/>
      <c r="BA36" s="7"/>
      <c r="BC36" s="7"/>
      <c r="BH36" s="7"/>
      <c r="BI36" s="7"/>
      <c r="BJ36" s="7"/>
      <c r="BK36" s="7"/>
      <c r="BT36" s="7"/>
    </row>
    <row r="37" spans="2:72" s="3" customFormat="1" ht="12.75" x14ac:dyDescent="0.2">
      <c r="B37" s="7">
        <v>8</v>
      </c>
      <c r="C37" s="19">
        <f>B24*C24</f>
        <v>0</v>
      </c>
      <c r="D37" s="19">
        <f>D24*C37</f>
        <v>0</v>
      </c>
      <c r="E37" s="19">
        <f>D24^2*C37</f>
        <v>0</v>
      </c>
      <c r="F37" s="19">
        <f t="shared" si="0"/>
        <v>0</v>
      </c>
      <c r="G37" s="19">
        <f>E24*C37</f>
        <v>0</v>
      </c>
      <c r="H37" s="19">
        <f>E24^2*C37</f>
        <v>0</v>
      </c>
      <c r="I37" s="19">
        <f t="shared" si="1"/>
        <v>0</v>
      </c>
      <c r="L37" s="40"/>
      <c r="M37" s="4"/>
      <c r="N37" s="4"/>
      <c r="O37" s="4"/>
      <c r="P37" s="4"/>
      <c r="Q37" s="4"/>
      <c r="R37" s="4"/>
      <c r="S37" s="4"/>
      <c r="T37" s="4"/>
      <c r="X37" s="7"/>
      <c r="Y37" s="7"/>
      <c r="AA37" s="6"/>
      <c r="BA37" s="7"/>
      <c r="BC37" s="7"/>
      <c r="BH37" s="7"/>
      <c r="BI37" s="7"/>
      <c r="BJ37" s="7"/>
      <c r="BK37" s="7"/>
      <c r="BT37" s="7"/>
    </row>
    <row r="38" spans="2:72" s="3" customFormat="1" ht="12.75" x14ac:dyDescent="0.2">
      <c r="B38" s="7">
        <v>9</v>
      </c>
      <c r="C38" s="19">
        <f>B25*C25</f>
        <v>0</v>
      </c>
      <c r="D38" s="19">
        <f>D25*C38</f>
        <v>0</v>
      </c>
      <c r="E38" s="19">
        <f>D25^2*C38</f>
        <v>0</v>
      </c>
      <c r="F38" s="19">
        <f t="shared" si="0"/>
        <v>0</v>
      </c>
      <c r="G38" s="19">
        <f>E25*C38</f>
        <v>0</v>
      </c>
      <c r="H38" s="19">
        <f>E25^2*C38</f>
        <v>0</v>
      </c>
      <c r="I38" s="19">
        <f t="shared" si="1"/>
        <v>0</v>
      </c>
      <c r="L38" s="40"/>
      <c r="M38" s="4"/>
      <c r="N38" s="4"/>
      <c r="O38" s="4"/>
      <c r="P38" s="4"/>
      <c r="Q38" s="4"/>
      <c r="R38" s="4"/>
      <c r="S38" s="4"/>
      <c r="T38" s="4"/>
      <c r="X38" s="7"/>
      <c r="Y38" s="7"/>
      <c r="AA38" s="6"/>
      <c r="BA38" s="7"/>
      <c r="BC38" s="7"/>
      <c r="BH38" s="7"/>
      <c r="BI38" s="7"/>
      <c r="BJ38" s="7"/>
      <c r="BK38" s="7"/>
      <c r="BT38" s="7"/>
    </row>
    <row r="39" spans="2:72" s="3" customFormat="1" ht="12.75" x14ac:dyDescent="0.2">
      <c r="C39" s="131" t="s">
        <v>87</v>
      </c>
      <c r="D39" s="131" t="s">
        <v>90</v>
      </c>
      <c r="E39" s="131" t="s">
        <v>91</v>
      </c>
      <c r="F39" s="131" t="s">
        <v>92</v>
      </c>
      <c r="G39" s="131" t="s">
        <v>88</v>
      </c>
      <c r="H39" s="131" t="s">
        <v>93</v>
      </c>
      <c r="I39" s="131" t="s">
        <v>89</v>
      </c>
      <c r="L39" s="40"/>
      <c r="M39" s="43"/>
      <c r="N39" s="43"/>
      <c r="O39" s="43"/>
      <c r="P39" s="43"/>
      <c r="Q39" s="43"/>
      <c r="R39" s="43"/>
      <c r="S39" s="43"/>
      <c r="T39" s="44"/>
      <c r="X39" s="7"/>
      <c r="Y39" s="7"/>
      <c r="AA39" s="6"/>
      <c r="AH39" s="34"/>
      <c r="AI39" s="34"/>
      <c r="AJ39" s="34"/>
      <c r="BA39" s="7"/>
      <c r="BH39" s="7"/>
      <c r="BI39" s="7"/>
      <c r="BJ39" s="7"/>
      <c r="BK39" s="7"/>
      <c r="BT39" s="7"/>
    </row>
    <row r="40" spans="2:72" s="3" customFormat="1" ht="12.75" x14ac:dyDescent="0.2">
      <c r="C40" s="131">
        <f t="shared" ref="C40:I40" si="2">SUM(C30:C38)</f>
        <v>0.16800000000000001</v>
      </c>
      <c r="D40" s="131">
        <f t="shared" si="2"/>
        <v>6.5520000000000009E-2</v>
      </c>
      <c r="E40" s="131">
        <f t="shared" si="2"/>
        <v>4.235280000000001E-2</v>
      </c>
      <c r="F40" s="131">
        <f t="shared" si="2"/>
        <v>7.5780000000000014E-3</v>
      </c>
      <c r="G40" s="131">
        <f t="shared" si="2"/>
        <v>7.3200000000000001E-2</v>
      </c>
      <c r="H40" s="131">
        <f t="shared" si="2"/>
        <v>4.0494000000000002E-2</v>
      </c>
      <c r="I40" s="131">
        <f t="shared" si="2"/>
        <v>1.2823999999999999E-3</v>
      </c>
      <c r="L40" s="40"/>
      <c r="M40" s="43"/>
      <c r="N40" s="43"/>
      <c r="O40" s="43"/>
      <c r="P40" s="43"/>
      <c r="Q40" s="43"/>
      <c r="R40" s="43"/>
      <c r="S40" s="43"/>
      <c r="T40" s="44"/>
      <c r="X40" s="7"/>
      <c r="Y40" s="7"/>
      <c r="AA40" s="6"/>
      <c r="AH40" s="34"/>
      <c r="AI40" s="34"/>
      <c r="AJ40" s="34"/>
      <c r="AM40" s="7"/>
      <c r="AN40" s="7"/>
      <c r="AP40" s="6"/>
      <c r="BA40" s="7"/>
    </row>
    <row r="41" spans="2:72" s="3" customFormat="1" ht="12.75" x14ac:dyDescent="0.2">
      <c r="L41" s="40"/>
      <c r="M41" s="43"/>
      <c r="N41" s="43"/>
      <c r="O41" s="43"/>
      <c r="P41" s="43"/>
      <c r="Q41" s="43"/>
      <c r="R41" s="43"/>
      <c r="S41" s="43"/>
      <c r="T41" s="44"/>
      <c r="W41" s="48"/>
      <c r="X41" s="48"/>
      <c r="Y41" s="48"/>
      <c r="Z41" s="48"/>
      <c r="AA41" s="48"/>
      <c r="AB41" s="48"/>
      <c r="AC41" s="48"/>
      <c r="AD41" s="34"/>
      <c r="AE41" s="34"/>
      <c r="AF41" s="34"/>
      <c r="AG41" s="34"/>
      <c r="AH41" s="34"/>
      <c r="AI41" s="34"/>
      <c r="AJ41" s="34"/>
      <c r="AP41" s="6"/>
    </row>
    <row r="42" spans="2:72" s="3" customFormat="1" ht="15" x14ac:dyDescent="0.25">
      <c r="B42" s="87" t="s">
        <v>97</v>
      </c>
      <c r="L42" s="40"/>
      <c r="M42" s="43"/>
      <c r="N42" s="43"/>
      <c r="O42" s="43"/>
      <c r="P42" s="43"/>
      <c r="Q42" s="43"/>
      <c r="R42" s="43"/>
      <c r="S42" s="43"/>
      <c r="T42" s="44"/>
      <c r="W42" s="120"/>
      <c r="X42" s="48"/>
      <c r="Y42" s="48"/>
      <c r="Z42" s="48"/>
      <c r="AA42" s="48"/>
      <c r="AB42" s="48"/>
      <c r="AC42" s="48"/>
      <c r="AD42" s="34"/>
      <c r="AE42" s="34"/>
      <c r="AF42" s="34"/>
      <c r="AG42" s="34"/>
      <c r="AH42" s="34"/>
      <c r="AI42" s="34"/>
      <c r="AJ42" s="34"/>
      <c r="AP42" s="6"/>
    </row>
    <row r="43" spans="2:72" s="3" customFormat="1" ht="12.75" x14ac:dyDescent="0.2">
      <c r="B43" s="13" t="s">
        <v>13</v>
      </c>
      <c r="C43" s="13" t="s">
        <v>95</v>
      </c>
      <c r="D43" s="13" t="s">
        <v>14</v>
      </c>
      <c r="E43" s="13" t="s">
        <v>19</v>
      </c>
      <c r="L43" s="40"/>
      <c r="M43" s="43"/>
      <c r="N43" s="43"/>
      <c r="O43" s="43"/>
      <c r="P43" s="43"/>
      <c r="Q43" s="43"/>
      <c r="R43" s="43"/>
      <c r="S43" s="43"/>
      <c r="T43" s="44"/>
      <c r="W43" s="48"/>
      <c r="X43" s="121"/>
      <c r="Y43" s="121"/>
      <c r="Z43" s="121"/>
      <c r="AA43" s="121"/>
      <c r="AB43" s="121"/>
      <c r="AC43" s="121"/>
      <c r="AD43" s="34"/>
      <c r="AE43" s="34"/>
      <c r="AF43" s="34"/>
      <c r="AG43" s="34"/>
      <c r="AH43" s="34"/>
      <c r="AI43" s="34"/>
      <c r="AJ43" s="34"/>
    </row>
    <row r="44" spans="2:72" s="3" customFormat="1" ht="12.75" x14ac:dyDescent="0.2">
      <c r="B44" s="13" t="s">
        <v>15</v>
      </c>
      <c r="C44" s="13" t="s">
        <v>96</v>
      </c>
      <c r="D44" s="13" t="s">
        <v>15</v>
      </c>
      <c r="E44" s="13" t="s">
        <v>96</v>
      </c>
      <c r="L44" s="40"/>
      <c r="M44" s="43"/>
      <c r="N44" s="43"/>
      <c r="O44" s="43"/>
      <c r="P44" s="43"/>
      <c r="Q44" s="43"/>
      <c r="R44" s="43"/>
      <c r="S44" s="43"/>
      <c r="T44" s="44"/>
      <c r="W44" s="48"/>
      <c r="X44" s="122"/>
      <c r="Y44" s="48"/>
      <c r="Z44" s="48"/>
      <c r="AA44" s="48"/>
      <c r="AB44" s="48"/>
      <c r="AC44" s="48"/>
      <c r="AD44" s="34"/>
      <c r="AE44" s="34"/>
      <c r="AF44" s="34"/>
      <c r="AG44" s="34"/>
      <c r="AH44" s="34"/>
      <c r="AI44" s="34"/>
      <c r="AJ44" s="34"/>
    </row>
    <row r="45" spans="2:72" s="3" customFormat="1" ht="15" x14ac:dyDescent="0.25">
      <c r="B45" s="125">
        <f>D40/C40</f>
        <v>0.39</v>
      </c>
      <c r="C45" s="125">
        <f>F40+H40</f>
        <v>4.8072000000000004E-2</v>
      </c>
      <c r="D45" s="14">
        <f>G40/C40</f>
        <v>0.43571428571428572</v>
      </c>
      <c r="E45" s="125">
        <f>E40+I40</f>
        <v>4.3635200000000013E-2</v>
      </c>
      <c r="L45" s="40"/>
      <c r="M45" s="43"/>
      <c r="N45" s="43"/>
      <c r="O45" s="43"/>
      <c r="P45" s="43"/>
      <c r="Q45" s="43"/>
      <c r="R45" s="43"/>
      <c r="S45" s="43"/>
      <c r="T45" s="44"/>
      <c r="W45" s="120"/>
      <c r="X45" s="48"/>
      <c r="Y45" s="48"/>
      <c r="Z45" s="48"/>
      <c r="AA45" s="120"/>
      <c r="AB45" s="48"/>
      <c r="AC45" s="48"/>
      <c r="AD45" s="34"/>
      <c r="AE45" s="34"/>
      <c r="AF45" s="34"/>
      <c r="AG45" s="34"/>
      <c r="AH45" s="34"/>
      <c r="AI45" s="34"/>
      <c r="AJ45" s="34"/>
    </row>
    <row r="46" spans="2:72" s="3" customFormat="1" ht="12.75" x14ac:dyDescent="0.2">
      <c r="L46" s="40"/>
      <c r="M46" s="43"/>
      <c r="N46" s="43"/>
      <c r="O46" s="43"/>
      <c r="P46" s="43"/>
      <c r="Q46" s="43"/>
      <c r="R46" s="43"/>
      <c r="S46" s="43"/>
      <c r="T46" s="44"/>
      <c r="W46" s="48"/>
      <c r="X46" s="123"/>
      <c r="Y46" s="123"/>
      <c r="Z46" s="48"/>
      <c r="AA46" s="48"/>
      <c r="AB46" s="123"/>
      <c r="AC46" s="48"/>
      <c r="AD46" s="34"/>
      <c r="AE46" s="34"/>
      <c r="AF46" s="34"/>
      <c r="AG46" s="34"/>
      <c r="AH46" s="34"/>
      <c r="AI46" s="34"/>
      <c r="AJ46" s="34"/>
    </row>
    <row r="47" spans="2:72" s="3" customFormat="1" ht="12.75" x14ac:dyDescent="0.2">
      <c r="B47" s="25" t="s">
        <v>33</v>
      </c>
      <c r="L47" s="40"/>
      <c r="M47" s="43"/>
      <c r="N47" s="43"/>
      <c r="O47" s="43"/>
      <c r="P47" s="43"/>
      <c r="Q47" s="43"/>
      <c r="R47" s="43"/>
      <c r="S47" s="43"/>
      <c r="T47" s="44"/>
      <c r="W47" s="48"/>
      <c r="X47" s="124"/>
      <c r="Y47" s="49"/>
      <c r="Z47" s="48"/>
      <c r="AA47" s="48"/>
      <c r="AB47" s="48"/>
      <c r="AC47" s="48"/>
      <c r="AD47" s="34"/>
      <c r="AE47" s="34"/>
      <c r="AF47" s="34"/>
      <c r="AG47" s="34"/>
      <c r="AH47" s="34"/>
      <c r="AI47" s="34"/>
      <c r="AJ47" s="34"/>
    </row>
    <row r="48" spans="2:72" s="3" customFormat="1" ht="12.75" x14ac:dyDescent="0.2">
      <c r="C48" s="118" t="s">
        <v>9</v>
      </c>
      <c r="D48" s="118" t="s">
        <v>83</v>
      </c>
      <c r="E48" s="118" t="s">
        <v>85</v>
      </c>
      <c r="F48" s="118" t="s">
        <v>84</v>
      </c>
      <c r="G48" s="119" t="s">
        <v>10</v>
      </c>
      <c r="H48" s="118" t="s">
        <v>86</v>
      </c>
      <c r="I48" s="118" t="s">
        <v>11</v>
      </c>
      <c r="L48" s="40"/>
      <c r="M48" s="43"/>
      <c r="N48" s="43"/>
      <c r="O48" s="43"/>
      <c r="P48" s="43"/>
      <c r="Q48" s="43"/>
      <c r="R48" s="43"/>
      <c r="S48" s="43"/>
      <c r="T48" s="44"/>
      <c r="W48" s="48"/>
      <c r="X48" s="124"/>
      <c r="Y48" s="49"/>
      <c r="Z48" s="48"/>
      <c r="AA48" s="48"/>
      <c r="AB48" s="49"/>
      <c r="AC48" s="48"/>
      <c r="AD48" s="34"/>
      <c r="AE48" s="34"/>
      <c r="AF48" s="34"/>
      <c r="AG48" s="34"/>
      <c r="AH48" s="34"/>
      <c r="AI48" s="34"/>
      <c r="AJ48" s="34"/>
    </row>
    <row r="49" spans="1:36" s="3" customFormat="1" ht="12.75" x14ac:dyDescent="0.2">
      <c r="A49" s="34"/>
      <c r="B49" s="7">
        <v>1</v>
      </c>
      <c r="C49" s="19">
        <f>C30</f>
        <v>0.06</v>
      </c>
      <c r="D49" s="19">
        <f>(D17-$B$45)*C49</f>
        <v>-2.1599999999999998E-2</v>
      </c>
      <c r="E49" s="19">
        <f>(D17-$B$45)^2*C49</f>
        <v>7.7759999999999991E-3</v>
      </c>
      <c r="F49" s="19">
        <f>F30</f>
        <v>5.0000000000000001E-3</v>
      </c>
      <c r="G49" s="19">
        <f>(E17-$D$45)*C49</f>
        <v>3.8571428571428567E-3</v>
      </c>
      <c r="H49" s="19">
        <f>(E17-$D$45)^2*C49</f>
        <v>2.4795918367346935E-4</v>
      </c>
      <c r="I49" s="19">
        <f>I30</f>
        <v>1.8E-5</v>
      </c>
      <c r="L49" s="40"/>
      <c r="M49" s="43"/>
      <c r="N49" s="43"/>
      <c r="O49" s="43"/>
      <c r="P49" s="43"/>
      <c r="Q49" s="43"/>
      <c r="R49" s="43"/>
      <c r="S49" s="43"/>
      <c r="T49" s="44"/>
      <c r="W49" s="34"/>
      <c r="X49" s="34"/>
      <c r="Y49" s="34"/>
      <c r="Z49" s="48"/>
      <c r="AA49" s="48"/>
      <c r="AB49" s="49"/>
      <c r="AC49" s="48"/>
      <c r="AD49" s="34"/>
      <c r="AE49" s="34"/>
      <c r="AF49" s="34"/>
      <c r="AG49" s="34"/>
      <c r="AH49" s="34"/>
      <c r="AI49" s="34"/>
      <c r="AJ49" s="34"/>
    </row>
    <row r="50" spans="1:36" s="3" customFormat="1" ht="12.75" x14ac:dyDescent="0.2">
      <c r="A50" s="34"/>
      <c r="B50" s="7">
        <v>2</v>
      </c>
      <c r="C50" s="19">
        <f>C31</f>
        <v>0.03</v>
      </c>
      <c r="D50" s="19">
        <f>(D18-$B$45)*C50</f>
        <v>-2.4000000000000002E-3</v>
      </c>
      <c r="E50" s="19">
        <f>(D18-$B$45)^2*C50</f>
        <v>1.9200000000000009E-4</v>
      </c>
      <c r="F50" s="19">
        <f>F31</f>
        <v>9.0000000000000002E-6</v>
      </c>
      <c r="G50" s="19">
        <f>(E18-$D$45)*C50</f>
        <v>-1.2171428571428571E-2</v>
      </c>
      <c r="H50" s="19">
        <f>(E18-$D$45)^2*C50</f>
        <v>4.9381224489795919E-3</v>
      </c>
      <c r="I50" s="19">
        <f>I31</f>
        <v>6.2500000000000001E-4</v>
      </c>
      <c r="L50" s="40"/>
      <c r="M50" s="43"/>
      <c r="N50" s="43"/>
      <c r="O50" s="43"/>
      <c r="P50" s="43"/>
      <c r="Q50" s="43"/>
      <c r="R50" s="43"/>
      <c r="S50" s="43"/>
      <c r="T50" s="44"/>
      <c r="W50" s="5"/>
      <c r="X50" s="5"/>
      <c r="Y50" s="5"/>
      <c r="Z50" s="5"/>
      <c r="AA50" s="5"/>
      <c r="AB50" s="48"/>
      <c r="AC50" s="48"/>
    </row>
    <row r="51" spans="1:36" s="3" customFormat="1" ht="15" x14ac:dyDescent="0.25">
      <c r="A51" s="34"/>
      <c r="B51" s="7">
        <v>3</v>
      </c>
      <c r="C51" s="19">
        <f>C32</f>
        <v>4.8000000000000001E-2</v>
      </c>
      <c r="D51" s="19">
        <f>(D19-$B$45)*C51</f>
        <v>9.6000000000000026E-3</v>
      </c>
      <c r="E51" s="19">
        <f>(D19-$B$45)^2*C51</f>
        <v>1.9200000000000013E-3</v>
      </c>
      <c r="F51" s="19">
        <f>F32</f>
        <v>2.5600000000000006E-3</v>
      </c>
      <c r="G51" s="19">
        <f>(E19-$D$45)*C51</f>
        <v>-1.7142857142857135E-3</v>
      </c>
      <c r="H51" s="19">
        <f>(E19-$D$45)^2*C51</f>
        <v>6.122448979591831E-5</v>
      </c>
      <c r="I51" s="19">
        <f>I32</f>
        <v>1.4399999999999999E-5</v>
      </c>
      <c r="L51" s="40"/>
      <c r="M51" s="43"/>
      <c r="N51" s="43"/>
      <c r="O51" s="43"/>
      <c r="P51" s="43"/>
      <c r="Q51" s="43"/>
      <c r="R51" s="43"/>
      <c r="S51" s="43"/>
      <c r="T51" s="44"/>
      <c r="W51" s="1"/>
      <c r="X51" s="47"/>
      <c r="Y51" s="47"/>
      <c r="Z51" s="47"/>
      <c r="AA51" s="47"/>
      <c r="AB51" s="5"/>
      <c r="AC51" s="5"/>
    </row>
    <row r="52" spans="1:36" s="3" customFormat="1" ht="12.75" x14ac:dyDescent="0.2">
      <c r="A52" s="21"/>
      <c r="B52" s="7">
        <v>4</v>
      </c>
      <c r="C52" s="19">
        <f>C33</f>
        <v>0.03</v>
      </c>
      <c r="D52" s="19">
        <f>(D20-$B$45)*C52</f>
        <v>1.4400000000000003E-2</v>
      </c>
      <c r="E52" s="19">
        <f>(D20-$B$45)^2*C52</f>
        <v>6.9120000000000023E-3</v>
      </c>
      <c r="F52" s="19">
        <f>F33</f>
        <v>9.0000000000000002E-6</v>
      </c>
      <c r="G52" s="19">
        <f>(E20-$D$45)*C52</f>
        <v>1.0028571428571428E-2</v>
      </c>
      <c r="H52" s="19">
        <f>(E20-$D$45)^2*C52</f>
        <v>3.3524081632653065E-3</v>
      </c>
      <c r="I52" s="19">
        <f>I33</f>
        <v>6.2500000000000001E-4</v>
      </c>
      <c r="K52" s="21"/>
      <c r="L52" s="40"/>
      <c r="M52" s="43"/>
      <c r="N52" s="43"/>
      <c r="O52" s="43"/>
      <c r="P52" s="43"/>
      <c r="Q52" s="43"/>
      <c r="R52" s="43"/>
      <c r="S52" s="43"/>
      <c r="T52" s="44"/>
    </row>
    <row r="53" spans="1:36" s="3" customFormat="1" ht="12.75" x14ac:dyDescent="0.2">
      <c r="A53" s="21"/>
      <c r="B53" s="7">
        <v>5</v>
      </c>
      <c r="C53" s="19">
        <f>C34</f>
        <v>0</v>
      </c>
      <c r="D53" s="19">
        <f>(D21-$B$45)*C53</f>
        <v>0</v>
      </c>
      <c r="E53" s="19">
        <f>(D21-$B$45)^2*C53</f>
        <v>0</v>
      </c>
      <c r="F53" s="19">
        <f>F34</f>
        <v>0</v>
      </c>
      <c r="G53" s="19">
        <f>(E21-$D$45)*C53</f>
        <v>0</v>
      </c>
      <c r="H53" s="19">
        <f>(E21-$D$45)^2*C53</f>
        <v>0</v>
      </c>
      <c r="I53" s="19">
        <f>I34</f>
        <v>0</v>
      </c>
      <c r="K53" s="21"/>
      <c r="L53" s="40"/>
      <c r="M53" s="43"/>
      <c r="N53" s="43"/>
      <c r="O53" s="43"/>
      <c r="P53" s="43"/>
      <c r="Q53" s="43"/>
      <c r="R53" s="43"/>
      <c r="S53" s="43"/>
      <c r="T53" s="44"/>
    </row>
    <row r="54" spans="1:36" s="3" customFormat="1" ht="12.75" x14ac:dyDescent="0.2">
      <c r="A54" s="21"/>
      <c r="B54" s="7">
        <v>6</v>
      </c>
      <c r="C54" s="19">
        <f>C35</f>
        <v>0</v>
      </c>
      <c r="D54" s="19">
        <f>(D22-$B$45)*C54</f>
        <v>0</v>
      </c>
      <c r="E54" s="19">
        <f>(D22-$B$45)^2*C54</f>
        <v>0</v>
      </c>
      <c r="F54" s="19">
        <f>F35</f>
        <v>0</v>
      </c>
      <c r="G54" s="19">
        <f>(E22-$D$45)*C54</f>
        <v>0</v>
      </c>
      <c r="H54" s="19">
        <f>(E22-$D$45)^2*C54</f>
        <v>0</v>
      </c>
      <c r="I54" s="19">
        <f>I35</f>
        <v>0</v>
      </c>
      <c r="J54" s="33"/>
      <c r="K54" s="21"/>
      <c r="L54" s="40"/>
      <c r="M54" s="43"/>
      <c r="N54" s="43"/>
      <c r="O54" s="43"/>
      <c r="P54" s="43"/>
      <c r="Q54" s="43"/>
      <c r="R54" s="43"/>
      <c r="S54" s="43"/>
      <c r="T54" s="44"/>
    </row>
    <row r="55" spans="1:36" s="3" customFormat="1" ht="12.75" x14ac:dyDescent="0.2">
      <c r="A55" s="21"/>
      <c r="B55" s="7">
        <v>7</v>
      </c>
      <c r="C55" s="19">
        <f>C36</f>
        <v>0</v>
      </c>
      <c r="D55" s="19">
        <f>(D23-$B$45)*C55</f>
        <v>0</v>
      </c>
      <c r="E55" s="19">
        <f>(D23-$B$45)^2*C55</f>
        <v>0</v>
      </c>
      <c r="F55" s="19">
        <f>F36</f>
        <v>0</v>
      </c>
      <c r="G55" s="19">
        <f>(E23-$D$45)*C55</f>
        <v>0</v>
      </c>
      <c r="H55" s="19">
        <f>(E23-$D$45)^2*C55</f>
        <v>0</v>
      </c>
      <c r="I55" s="19">
        <f>I36</f>
        <v>0</v>
      </c>
      <c r="J55" s="33"/>
      <c r="K55" s="21"/>
      <c r="L55" s="40"/>
      <c r="M55" s="43"/>
      <c r="N55" s="43"/>
      <c r="O55" s="43"/>
      <c r="P55" s="43"/>
      <c r="Q55" s="43"/>
      <c r="R55" s="43"/>
      <c r="S55" s="43"/>
      <c r="T55" s="44"/>
    </row>
    <row r="56" spans="1:36" s="3" customFormat="1" ht="12.75" x14ac:dyDescent="0.2">
      <c r="A56" s="21"/>
      <c r="B56" s="7">
        <v>8</v>
      </c>
      <c r="C56" s="19">
        <f>C37</f>
        <v>0</v>
      </c>
      <c r="D56" s="19">
        <f>(D24-$B$45)*C56</f>
        <v>0</v>
      </c>
      <c r="E56" s="19">
        <f>(D24-$B$45)^2*C56</f>
        <v>0</v>
      </c>
      <c r="F56" s="19">
        <f>F37</f>
        <v>0</v>
      </c>
      <c r="G56" s="19">
        <f>(E24-$D$45)*C56</f>
        <v>0</v>
      </c>
      <c r="H56" s="19">
        <f>(E24-$D$45)^2*C56</f>
        <v>0</v>
      </c>
      <c r="I56" s="19">
        <f>I37</f>
        <v>0</v>
      </c>
      <c r="J56" s="21"/>
      <c r="K56" s="21"/>
      <c r="L56" s="40"/>
      <c r="M56" s="43"/>
      <c r="N56" s="43"/>
      <c r="O56" s="43"/>
      <c r="P56" s="43"/>
      <c r="Q56" s="43"/>
      <c r="R56" s="43"/>
      <c r="S56" s="43"/>
      <c r="T56" s="44"/>
    </row>
    <row r="57" spans="1:36" s="3" customFormat="1" ht="12.75" x14ac:dyDescent="0.2">
      <c r="A57" s="21"/>
      <c r="B57" s="7">
        <v>9</v>
      </c>
      <c r="C57" s="19">
        <f>C38</f>
        <v>0</v>
      </c>
      <c r="D57" s="19">
        <f>(D25-$B$45)*C57</f>
        <v>0</v>
      </c>
      <c r="E57" s="19">
        <f>(D25-$B$45)^2*C57</f>
        <v>0</v>
      </c>
      <c r="F57" s="19">
        <f>F38</f>
        <v>0</v>
      </c>
      <c r="G57" s="19">
        <f>(E25-$D$45)*C57</f>
        <v>0</v>
      </c>
      <c r="H57" s="19">
        <f>(E25-$D$45)^2*C57</f>
        <v>0</v>
      </c>
      <c r="I57" s="19">
        <f>I38</f>
        <v>0</v>
      </c>
      <c r="J57" s="21"/>
      <c r="K57" s="21"/>
      <c r="L57" s="40"/>
      <c r="M57" s="43"/>
      <c r="N57" s="43"/>
      <c r="O57" s="43"/>
      <c r="P57" s="43"/>
      <c r="Q57" s="43"/>
      <c r="R57" s="43"/>
      <c r="S57" s="43"/>
      <c r="T57" s="44"/>
    </row>
    <row r="58" spans="1:36" s="3" customFormat="1" ht="12.75" x14ac:dyDescent="0.2">
      <c r="A58" s="21"/>
      <c r="C58" s="131" t="s">
        <v>87</v>
      </c>
      <c r="D58" s="131" t="s">
        <v>90</v>
      </c>
      <c r="E58" s="131" t="s">
        <v>91</v>
      </c>
      <c r="F58" s="131" t="s">
        <v>92</v>
      </c>
      <c r="G58" s="131" t="s">
        <v>88</v>
      </c>
      <c r="H58" s="131" t="s">
        <v>93</v>
      </c>
      <c r="I58" s="131" t="s">
        <v>89</v>
      </c>
      <c r="J58" s="21"/>
      <c r="K58" s="21"/>
      <c r="L58" s="40"/>
      <c r="M58" s="43"/>
      <c r="N58" s="43"/>
      <c r="O58" s="43"/>
      <c r="P58" s="43"/>
      <c r="Q58" s="43"/>
      <c r="R58" s="43"/>
      <c r="S58" s="43"/>
      <c r="T58" s="44"/>
    </row>
    <row r="59" spans="1:36" s="3" customFormat="1" ht="12.75" x14ac:dyDescent="0.2">
      <c r="A59" s="21"/>
      <c r="C59" s="131">
        <f t="shared" ref="C59:I59" si="3">SUM(C49:C57)</f>
        <v>0.16800000000000001</v>
      </c>
      <c r="D59" s="131">
        <f t="shared" si="3"/>
        <v>8.6736173798840355E-18</v>
      </c>
      <c r="E59" s="131">
        <f t="shared" si="3"/>
        <v>1.6800000000000002E-2</v>
      </c>
      <c r="F59" s="131">
        <f t="shared" si="3"/>
        <v>7.5780000000000014E-3</v>
      </c>
      <c r="G59" s="131">
        <f t="shared" si="3"/>
        <v>0</v>
      </c>
      <c r="H59" s="131">
        <f t="shared" si="3"/>
        <v>8.5997142857142869E-3</v>
      </c>
      <c r="I59" s="131">
        <f t="shared" si="3"/>
        <v>1.2823999999999999E-3</v>
      </c>
      <c r="J59" s="21"/>
      <c r="K59" s="8"/>
      <c r="L59" s="40"/>
      <c r="M59" s="43"/>
      <c r="N59" s="43"/>
      <c r="O59" s="43"/>
      <c r="P59" s="43"/>
      <c r="Q59" s="43"/>
      <c r="R59" s="43"/>
      <c r="S59" s="43"/>
      <c r="T59" s="44"/>
    </row>
    <row r="60" spans="1:36" s="3" customFormat="1" ht="12.75" x14ac:dyDescent="0.2">
      <c r="A60" s="30"/>
      <c r="B60" s="88"/>
      <c r="C60" s="89"/>
      <c r="D60" s="30"/>
      <c r="E60" s="30"/>
      <c r="F60" s="30"/>
      <c r="G60" s="89"/>
      <c r="H60" s="30"/>
      <c r="I60" s="30"/>
      <c r="J60" s="30"/>
      <c r="K60" s="30"/>
      <c r="L60" s="40"/>
      <c r="M60" s="43"/>
      <c r="N60" s="43"/>
      <c r="O60" s="43"/>
      <c r="P60" s="43"/>
      <c r="Q60" s="43"/>
      <c r="R60" s="43"/>
      <c r="S60" s="43"/>
      <c r="T60" s="44"/>
    </row>
    <row r="61" spans="1:36" s="3" customFormat="1" ht="12.75" x14ac:dyDescent="0.2">
      <c r="A61" s="129"/>
      <c r="B61" s="105"/>
      <c r="C61" s="105"/>
      <c r="D61" s="105"/>
      <c r="E61" s="105"/>
      <c r="F61" s="105"/>
      <c r="G61" s="106"/>
      <c r="H61" s="106"/>
      <c r="I61" s="106"/>
      <c r="J61" s="106"/>
      <c r="K61" s="107"/>
      <c r="L61" s="40"/>
      <c r="M61" s="43"/>
      <c r="N61" s="43"/>
      <c r="O61" s="43"/>
      <c r="P61" s="43"/>
      <c r="Q61" s="43"/>
      <c r="R61" s="43"/>
      <c r="S61" s="43"/>
      <c r="T61" s="44"/>
      <c r="W61" s="20"/>
      <c r="X61" s="20"/>
      <c r="Y61" s="20"/>
      <c r="Z61" s="20"/>
      <c r="AA61" s="20"/>
      <c r="AB61" s="20"/>
      <c r="AC61" s="20"/>
    </row>
    <row r="62" spans="1:36" s="3" customFormat="1" ht="12.75" x14ac:dyDescent="0.2">
      <c r="A62" s="108"/>
      <c r="B62" s="108"/>
      <c r="C62" s="108"/>
      <c r="D62" s="109"/>
      <c r="E62" s="109"/>
      <c r="F62" s="110"/>
      <c r="G62" s="130"/>
      <c r="H62" s="111"/>
      <c r="I62" s="112"/>
      <c r="J62" s="112"/>
      <c r="K62" s="113"/>
      <c r="L62" s="40"/>
      <c r="M62" s="43"/>
      <c r="N62" s="43"/>
      <c r="O62" s="43"/>
      <c r="P62" s="43"/>
      <c r="Q62" s="43"/>
      <c r="R62" s="43"/>
      <c r="S62" s="43"/>
      <c r="T62" s="44"/>
    </row>
    <row r="63" spans="1:36" s="3" customFormat="1" ht="12.75" x14ac:dyDescent="0.2">
      <c r="A63" s="63"/>
      <c r="B63" s="54"/>
      <c r="C63" s="54"/>
      <c r="D63" s="54"/>
      <c r="E63" s="56" t="s">
        <v>0</v>
      </c>
      <c r="F63" s="57" t="str">
        <f>$C$1</f>
        <v>R. Abbott</v>
      </c>
      <c r="G63" s="54"/>
      <c r="H63" s="64"/>
      <c r="I63" s="56" t="s">
        <v>6</v>
      </c>
      <c r="J63" s="65" t="str">
        <f>$G$2</f>
        <v>AA-SM-001-002</v>
      </c>
      <c r="K63" s="66"/>
      <c r="L63" s="67"/>
      <c r="M63" s="58"/>
      <c r="N63" s="4"/>
      <c r="O63" s="4"/>
      <c r="P63" s="4"/>
      <c r="Q63" s="4"/>
      <c r="R63" s="4"/>
      <c r="S63" s="4"/>
      <c r="T63" s="4"/>
    </row>
    <row r="64" spans="1:36" s="3" customFormat="1" ht="12.75" x14ac:dyDescent="0.2">
      <c r="A64" s="54"/>
      <c r="B64" s="54"/>
      <c r="C64" s="54"/>
      <c r="D64" s="54"/>
      <c r="E64" s="56" t="s">
        <v>1</v>
      </c>
      <c r="F64" s="64" t="str">
        <f>$C$2</f>
        <v xml:space="preserve"> </v>
      </c>
      <c r="G64" s="54"/>
      <c r="H64" s="64"/>
      <c r="I64" s="56" t="s">
        <v>7</v>
      </c>
      <c r="J64" s="66" t="str">
        <f>$G$3</f>
        <v>A</v>
      </c>
      <c r="K64" s="66"/>
      <c r="L64" s="67"/>
      <c r="M64" s="58">
        <v>1</v>
      </c>
      <c r="N64" s="4"/>
      <c r="O64" s="4"/>
      <c r="P64" s="4"/>
      <c r="Q64" s="4"/>
      <c r="R64" s="4"/>
      <c r="S64" s="4"/>
      <c r="T64" s="4"/>
    </row>
    <row r="65" spans="1:20" s="3" customFormat="1" ht="12.75" x14ac:dyDescent="0.2">
      <c r="A65" s="54"/>
      <c r="B65" s="54"/>
      <c r="C65" s="54"/>
      <c r="D65" s="54"/>
      <c r="E65" s="56" t="s">
        <v>3</v>
      </c>
      <c r="F65" s="64" t="str">
        <f>$C$3</f>
        <v>20/10/2013</v>
      </c>
      <c r="G65" s="54"/>
      <c r="H65" s="64"/>
      <c r="I65" s="56" t="s">
        <v>8</v>
      </c>
      <c r="J65" s="57" t="str">
        <f>L65&amp;" of "&amp;$G$1</f>
        <v>2 of 2</v>
      </c>
      <c r="K65" s="64"/>
      <c r="L65" s="67">
        <f>SUM($M$1:M64)</f>
        <v>2</v>
      </c>
      <c r="M65" s="58"/>
      <c r="N65" s="4"/>
      <c r="O65" s="4"/>
      <c r="P65" s="4"/>
      <c r="Q65" s="4"/>
      <c r="R65" s="4"/>
      <c r="S65" s="4"/>
      <c r="T65" s="4"/>
    </row>
    <row r="66" spans="1:20" s="3" customFormat="1" ht="12.75" x14ac:dyDescent="0.2">
      <c r="E66" s="56" t="s">
        <v>62</v>
      </c>
      <c r="F66" s="64" t="str">
        <f>$C$5</f>
        <v>STANDARD SPREADSHEET METHOD</v>
      </c>
      <c r="G66" s="54"/>
      <c r="H66" s="54"/>
      <c r="I66" s="68"/>
      <c r="J66" s="57"/>
      <c r="K66" s="54"/>
      <c r="L66" s="54"/>
      <c r="M66" s="58"/>
      <c r="N66" s="4"/>
      <c r="O66" s="4"/>
      <c r="P66" s="4"/>
      <c r="Q66" s="4"/>
      <c r="R66" s="4"/>
      <c r="S66" s="4"/>
      <c r="T66" s="4"/>
    </row>
    <row r="67" spans="1:20" s="3" customFormat="1" x14ac:dyDescent="0.25">
      <c r="A67" s="30"/>
      <c r="B67" s="70" t="str">
        <f>$G$4</f>
        <v>SECTION PROPERTIES - GENERAL</v>
      </c>
      <c r="C67" s="30"/>
      <c r="D67" s="30"/>
      <c r="E67" s="30"/>
      <c r="F67" s="30"/>
      <c r="G67" s="30"/>
      <c r="H67" s="30"/>
      <c r="I67" s="30"/>
      <c r="J67" s="30"/>
      <c r="K67" s="30"/>
      <c r="L67" s="80"/>
      <c r="M67" s="79"/>
      <c r="N67" s="4"/>
      <c r="O67" s="4"/>
      <c r="P67" s="4"/>
      <c r="Q67" s="4"/>
      <c r="R67" s="4"/>
      <c r="S67" s="4"/>
      <c r="T67" s="4"/>
    </row>
    <row r="68" spans="1:20" s="3" customFormat="1" ht="12.75" x14ac:dyDescent="0.2">
      <c r="B68" s="128" t="s">
        <v>98</v>
      </c>
      <c r="C68" s="128"/>
      <c r="D68" s="128"/>
      <c r="E68" s="128"/>
      <c r="F68" s="128"/>
      <c r="G68" s="128"/>
      <c r="H68" s="128"/>
      <c r="I68" s="128"/>
      <c r="J68" s="128"/>
      <c r="K68" s="128"/>
      <c r="M68" s="4"/>
      <c r="N68" s="4"/>
      <c r="O68" s="4"/>
      <c r="P68" s="4"/>
      <c r="Q68" s="4"/>
      <c r="R68" s="4"/>
      <c r="S68" s="4"/>
      <c r="T68" s="4"/>
    </row>
    <row r="69" spans="1:20" s="3" customFormat="1" ht="12.75" x14ac:dyDescent="0.2">
      <c r="M69" s="4"/>
      <c r="N69" s="4"/>
      <c r="O69" s="4"/>
      <c r="P69" s="4"/>
      <c r="Q69" s="4"/>
      <c r="R69" s="4"/>
      <c r="S69" s="4"/>
      <c r="T69" s="4"/>
    </row>
    <row r="70" spans="1:20" s="3" customFormat="1" ht="12.75" x14ac:dyDescent="0.2">
      <c r="B70" s="25" t="s">
        <v>33</v>
      </c>
      <c r="K70" s="33"/>
      <c r="M70" s="4"/>
      <c r="N70" s="4"/>
      <c r="O70" s="4"/>
      <c r="P70" s="4"/>
      <c r="Q70" s="4"/>
      <c r="R70" s="4"/>
      <c r="S70" s="4"/>
      <c r="T70" s="4"/>
    </row>
    <row r="71" spans="1:20" s="3" customFormat="1" ht="12.75" x14ac:dyDescent="0.2">
      <c r="K71" s="33"/>
      <c r="M71" s="4"/>
      <c r="N71" s="4"/>
      <c r="O71" s="4"/>
      <c r="P71" s="4"/>
      <c r="Q71" s="4"/>
      <c r="R71" s="4"/>
      <c r="S71" s="4"/>
      <c r="T71" s="4"/>
    </row>
    <row r="72" spans="1:20" s="3" customFormat="1" ht="12.75" x14ac:dyDescent="0.2">
      <c r="B72" s="31" t="s">
        <v>23</v>
      </c>
      <c r="C72" s="30"/>
      <c r="D72" s="30"/>
      <c r="E72" s="30"/>
      <c r="F72" s="30"/>
      <c r="G72" s="32" t="s">
        <v>24</v>
      </c>
      <c r="H72" s="33"/>
      <c r="I72" s="33"/>
      <c r="K72" s="33"/>
      <c r="M72" s="4"/>
      <c r="N72" s="4"/>
      <c r="O72" s="4"/>
      <c r="P72" s="4"/>
      <c r="Q72" s="4"/>
      <c r="R72" s="4"/>
      <c r="S72" s="4"/>
      <c r="T72" s="4"/>
    </row>
    <row r="73" spans="1:20" s="3" customFormat="1" ht="14.25" x14ac:dyDescent="0.2">
      <c r="B73" s="35" t="s">
        <v>34</v>
      </c>
      <c r="C73" s="36">
        <f>C40</f>
        <v>0.16800000000000001</v>
      </c>
      <c r="D73" s="37" t="s">
        <v>26</v>
      </c>
      <c r="E73" s="30"/>
      <c r="F73" s="30"/>
      <c r="G73" s="35" t="s">
        <v>35</v>
      </c>
      <c r="H73" s="33" t="str">
        <f>[1]!xln(H74)</f>
        <v>√[0.0162 / 0.168]</v>
      </c>
      <c r="I73" s="33"/>
      <c r="K73" s="33"/>
      <c r="M73" s="4"/>
      <c r="N73" s="4"/>
      <c r="O73" s="4"/>
      <c r="P73" s="4"/>
      <c r="Q73" s="4"/>
      <c r="R73" s="4"/>
      <c r="S73" s="4"/>
      <c r="T73" s="4"/>
    </row>
    <row r="74" spans="1:20" s="3" customFormat="1" ht="14.25" x14ac:dyDescent="0.25">
      <c r="B74" s="24" t="s">
        <v>36</v>
      </c>
      <c r="C74" s="36">
        <f>X33-MIN(W16:W32,Z16:Z32,AC16:AC32)</f>
        <v>0.39</v>
      </c>
      <c r="D74" s="30" t="s">
        <v>17</v>
      </c>
      <c r="E74" s="30"/>
      <c r="F74" s="30"/>
      <c r="G74" s="35" t="s">
        <v>25</v>
      </c>
      <c r="H74" s="38">
        <f>SQRT(C82/C73)</f>
        <v>0.31031583647527072</v>
      </c>
      <c r="I74" s="39" t="s">
        <v>17</v>
      </c>
      <c r="K74" s="33"/>
      <c r="M74" s="4"/>
      <c r="N74" s="4"/>
      <c r="O74" s="4"/>
      <c r="P74" s="4"/>
      <c r="Q74" s="4"/>
      <c r="R74" s="4"/>
      <c r="S74" s="4"/>
      <c r="T74" s="4"/>
    </row>
    <row r="75" spans="1:20" s="3" customFormat="1" ht="14.25" x14ac:dyDescent="0.25">
      <c r="B75" s="24" t="s">
        <v>37</v>
      </c>
      <c r="C75" s="41">
        <f>MAX(W16:W32,Z16:Z32,AC16:AC32)-C74</f>
        <v>0.73000000000000009</v>
      </c>
      <c r="D75" s="30" t="s">
        <v>17</v>
      </c>
      <c r="E75" s="30"/>
      <c r="F75" s="30"/>
      <c r="G75" s="35" t="s">
        <v>38</v>
      </c>
      <c r="H75" s="33" t="str">
        <f>[1]!xln(H76)</f>
        <v>√[0.0181 / 0.168]</v>
      </c>
      <c r="I75" s="33"/>
      <c r="K75" s="33"/>
      <c r="M75" s="4"/>
      <c r="N75" s="4"/>
      <c r="O75" s="4"/>
      <c r="P75" s="4"/>
      <c r="Q75" s="4"/>
      <c r="R75" s="4"/>
      <c r="S75" s="4"/>
      <c r="T75" s="4"/>
    </row>
    <row r="76" spans="1:20" s="3" customFormat="1" ht="14.25" x14ac:dyDescent="0.25">
      <c r="B76" s="24" t="s">
        <v>39</v>
      </c>
      <c r="C76" s="36">
        <f>C78-C77</f>
        <v>0.56428571428571428</v>
      </c>
      <c r="D76" s="30" t="s">
        <v>17</v>
      </c>
      <c r="E76" s="30"/>
      <c r="F76" s="30"/>
      <c r="G76" s="35" t="s">
        <v>25</v>
      </c>
      <c r="H76" s="42">
        <f>SQRT(C83/C73)</f>
        <v>0.32807519463277524</v>
      </c>
      <c r="I76" s="39" t="s">
        <v>17</v>
      </c>
      <c r="K76" s="33"/>
      <c r="M76" s="4"/>
      <c r="N76" s="4"/>
      <c r="O76" s="4"/>
      <c r="P76" s="4"/>
      <c r="Q76" s="4"/>
      <c r="R76" s="4"/>
      <c r="S76" s="4"/>
      <c r="T76" s="4"/>
    </row>
    <row r="77" spans="1:20" s="3" customFormat="1" ht="14.25" x14ac:dyDescent="0.25">
      <c r="B77" s="24" t="s">
        <v>40</v>
      </c>
      <c r="C77" s="36">
        <f>ABS(MIN(X16:X32,AA16:AA32,AD16:AD32)-G40/C40)</f>
        <v>0.43571428571428572</v>
      </c>
      <c r="D77" s="30" t="s">
        <v>17</v>
      </c>
      <c r="E77" s="30"/>
      <c r="F77" s="30"/>
      <c r="G77" s="30"/>
      <c r="H77" s="33"/>
      <c r="I77" s="33"/>
      <c r="K77" s="33"/>
      <c r="M77" s="4"/>
      <c r="N77" s="4"/>
      <c r="O77" s="4"/>
      <c r="P77" s="4"/>
      <c r="Q77" s="4"/>
      <c r="R77" s="4"/>
      <c r="S77" s="4"/>
      <c r="T77" s="4"/>
    </row>
    <row r="78" spans="1:20" s="3" customFormat="1" ht="12.75" x14ac:dyDescent="0.2">
      <c r="B78" s="24" t="s">
        <v>16</v>
      </c>
      <c r="C78" s="41">
        <f>MAX(X16:X32,AA16:AA32,AD16:AD32)-MIN(X16:X32,AA16:AA32,AD16:AD32)</f>
        <v>1</v>
      </c>
      <c r="D78" s="21" t="s">
        <v>17</v>
      </c>
      <c r="E78" s="34"/>
      <c r="F78" s="34"/>
      <c r="G78" s="31" t="s">
        <v>28</v>
      </c>
      <c r="H78" s="45"/>
      <c r="I78" s="39"/>
      <c r="K78" s="33"/>
      <c r="M78" s="4"/>
      <c r="N78" s="4"/>
      <c r="O78" s="4"/>
      <c r="P78" s="4"/>
      <c r="Q78" s="4"/>
      <c r="R78" s="4"/>
      <c r="S78" s="4"/>
      <c r="T78" s="4"/>
    </row>
    <row r="79" spans="1:20" s="3" customFormat="1" ht="14.25" x14ac:dyDescent="0.2">
      <c r="B79" s="24" t="s">
        <v>18</v>
      </c>
      <c r="C79" s="41">
        <f>MAX(W16:W32,Z16:Z32,AC16:AC32)-MIN(W16:W32,Z16:Z32,AC16:AC32)</f>
        <v>1.1200000000000001</v>
      </c>
      <c r="D79" s="21" t="s">
        <v>17</v>
      </c>
      <c r="E79" s="34"/>
      <c r="F79" s="34"/>
      <c r="G79" s="35" t="s">
        <v>41</v>
      </c>
      <c r="H79" s="33" t="str">
        <f>[1]!xln(H80)</f>
        <v>15 / 0.168 × 0.0162</v>
      </c>
      <c r="I79" s="33"/>
      <c r="K79" s="33"/>
      <c r="M79" s="4"/>
      <c r="N79" s="4"/>
      <c r="O79" s="4"/>
      <c r="P79" s="4"/>
      <c r="Q79" s="4"/>
      <c r="R79" s="4"/>
      <c r="S79" s="4"/>
      <c r="T79" s="4"/>
    </row>
    <row r="80" spans="1:20" s="3" customFormat="1" ht="12.75" x14ac:dyDescent="0.2">
      <c r="E80" s="34"/>
      <c r="F80" s="34"/>
      <c r="G80" s="35" t="s">
        <v>25</v>
      </c>
      <c r="H80" s="117">
        <f>C26/C73*C82</f>
        <v>1.4444387755102042</v>
      </c>
      <c r="I80" s="33" t="s">
        <v>30</v>
      </c>
      <c r="K80" s="33"/>
      <c r="M80" s="4"/>
      <c r="N80" s="4"/>
      <c r="O80" s="4"/>
      <c r="P80" s="4"/>
      <c r="Q80" s="4"/>
      <c r="R80" s="4"/>
      <c r="S80" s="4"/>
      <c r="T80" s="4"/>
    </row>
    <row r="81" spans="2:20" s="3" customFormat="1" ht="14.25" x14ac:dyDescent="0.2">
      <c r="B81" s="31" t="s">
        <v>27</v>
      </c>
      <c r="C81" s="30"/>
      <c r="D81" s="30"/>
      <c r="E81" s="30"/>
      <c r="F81" s="30"/>
      <c r="G81" s="35" t="s">
        <v>42</v>
      </c>
      <c r="H81" s="117" t="str">
        <f>[1]!xln(H82)</f>
        <v>15 / 0.168 × 0.0181</v>
      </c>
      <c r="I81" s="33"/>
      <c r="K81" s="33"/>
      <c r="M81" s="4"/>
      <c r="N81" s="4"/>
      <c r="O81" s="4"/>
      <c r="P81" s="4"/>
      <c r="Q81" s="4"/>
      <c r="R81" s="4"/>
      <c r="S81" s="4"/>
      <c r="T81" s="4"/>
    </row>
    <row r="82" spans="2:20" s="3" customFormat="1" ht="14.25" x14ac:dyDescent="0.2">
      <c r="B82" s="35" t="s">
        <v>41</v>
      </c>
      <c r="C82" s="126">
        <f>H59+F59</f>
        <v>1.6177714285714288E-2</v>
      </c>
      <c r="D82" s="37" t="s">
        <v>29</v>
      </c>
      <c r="E82" s="30"/>
      <c r="F82" s="30"/>
      <c r="G82" s="35" t="s">
        <v>25</v>
      </c>
      <c r="H82" s="117">
        <f>C26/C73*C83</f>
        <v>1.6145</v>
      </c>
      <c r="I82" s="33" t="s">
        <v>30</v>
      </c>
      <c r="K82" s="33"/>
      <c r="M82" s="4"/>
      <c r="N82" s="4"/>
      <c r="O82" s="4"/>
      <c r="P82" s="4"/>
      <c r="Q82" s="4"/>
      <c r="R82" s="4"/>
      <c r="S82" s="4"/>
      <c r="T82" s="4"/>
    </row>
    <row r="83" spans="2:20" s="3" customFormat="1" ht="14.25" x14ac:dyDescent="0.25">
      <c r="B83" s="46" t="s">
        <v>42</v>
      </c>
      <c r="C83" s="127">
        <f>E59+I59</f>
        <v>1.8082400000000002E-2</v>
      </c>
      <c r="D83" s="37" t="s">
        <v>29</v>
      </c>
      <c r="E83" s="30"/>
      <c r="F83" s="30"/>
      <c r="G83" s="35" t="s">
        <v>43</v>
      </c>
      <c r="H83" s="117" t="str">
        <f>[1]!xln(H84)</f>
        <v>1.61 + 1.44</v>
      </c>
      <c r="I83" s="33"/>
      <c r="K83" s="21"/>
      <c r="M83" s="4"/>
      <c r="N83" s="4"/>
      <c r="O83" s="4"/>
      <c r="P83" s="4"/>
      <c r="Q83" s="4"/>
      <c r="R83" s="4"/>
      <c r="S83" s="4"/>
      <c r="T83" s="4"/>
    </row>
    <row r="84" spans="2:20" s="3" customFormat="1" ht="12.75" x14ac:dyDescent="0.2">
      <c r="B84" s="35" t="s">
        <v>43</v>
      </c>
      <c r="C84" s="126">
        <f>C83+C82</f>
        <v>3.4260114285714294E-2</v>
      </c>
      <c r="D84" s="37" t="s">
        <v>29</v>
      </c>
      <c r="E84" s="30"/>
      <c r="F84" s="30"/>
      <c r="G84" s="35" t="s">
        <v>25</v>
      </c>
      <c r="H84" s="117">
        <f>H82+H80</f>
        <v>3.058938775510204</v>
      </c>
      <c r="I84" s="33" t="s">
        <v>30</v>
      </c>
      <c r="M84" s="4"/>
      <c r="N84" s="4"/>
      <c r="O84" s="4"/>
      <c r="P84" s="4"/>
      <c r="Q84" s="4"/>
      <c r="R84" s="4"/>
      <c r="S84" s="4"/>
      <c r="T84" s="4"/>
    </row>
    <row r="85" spans="2:20" s="3" customFormat="1" ht="12.75" x14ac:dyDescent="0.2">
      <c r="M85" s="4"/>
      <c r="N85" s="4"/>
      <c r="O85" s="4"/>
      <c r="P85" s="4"/>
      <c r="Q85" s="4"/>
      <c r="R85" s="4"/>
      <c r="S85" s="4"/>
      <c r="T85" s="4"/>
    </row>
    <row r="86" spans="2:20" s="3" customFormat="1" ht="12.75" x14ac:dyDescent="0.2">
      <c r="M86" s="4"/>
      <c r="N86" s="4"/>
      <c r="O86" s="4"/>
      <c r="P86" s="4"/>
      <c r="Q86" s="4"/>
      <c r="R86" s="4"/>
      <c r="S86" s="4"/>
      <c r="T86" s="4"/>
    </row>
    <row r="87" spans="2:20" s="3" customFormat="1" ht="12.75" x14ac:dyDescent="0.2">
      <c r="M87" s="4"/>
      <c r="N87" s="4"/>
      <c r="O87" s="4"/>
      <c r="P87" s="4"/>
      <c r="Q87" s="4"/>
      <c r="R87" s="4"/>
      <c r="S87" s="4"/>
      <c r="T87" s="4"/>
    </row>
    <row r="88" spans="2:20" s="3" customFormat="1" ht="12.75" x14ac:dyDescent="0.2">
      <c r="M88" s="4"/>
      <c r="N88" s="4"/>
      <c r="O88" s="4"/>
      <c r="P88" s="4"/>
      <c r="Q88" s="4"/>
      <c r="R88" s="4"/>
      <c r="S88" s="4"/>
      <c r="T88" s="4"/>
    </row>
    <row r="89" spans="2:20" s="3" customFormat="1" ht="12.75" x14ac:dyDescent="0.2">
      <c r="M89" s="4"/>
      <c r="N89" s="4"/>
      <c r="O89" s="4"/>
      <c r="P89" s="4"/>
      <c r="Q89" s="4"/>
      <c r="R89" s="4"/>
      <c r="S89" s="4"/>
      <c r="T89" s="4"/>
    </row>
    <row r="90" spans="2:20" s="3" customFormat="1" ht="12.75" x14ac:dyDescent="0.2">
      <c r="M90" s="4"/>
      <c r="N90" s="4"/>
      <c r="O90" s="4"/>
      <c r="P90" s="4"/>
      <c r="Q90" s="4"/>
      <c r="R90" s="4"/>
      <c r="S90" s="4"/>
      <c r="T90" s="4"/>
    </row>
    <row r="91" spans="2:20" s="3" customFormat="1" ht="12.75" x14ac:dyDescent="0.2">
      <c r="M91" s="4"/>
      <c r="N91" s="4"/>
      <c r="O91" s="4"/>
      <c r="P91" s="4"/>
      <c r="Q91" s="4"/>
      <c r="R91" s="4"/>
      <c r="S91" s="4"/>
      <c r="T91" s="4"/>
    </row>
    <row r="92" spans="2:20" s="3" customFormat="1" ht="12.75" x14ac:dyDescent="0.2">
      <c r="M92" s="4"/>
      <c r="N92" s="4"/>
      <c r="O92" s="4"/>
      <c r="P92" s="4"/>
      <c r="Q92" s="4"/>
      <c r="R92" s="4"/>
      <c r="S92" s="4"/>
      <c r="T92" s="4"/>
    </row>
    <row r="93" spans="2:20" s="3" customFormat="1" ht="12.75" x14ac:dyDescent="0.2">
      <c r="M93" s="4"/>
      <c r="N93" s="4"/>
      <c r="O93" s="4"/>
      <c r="P93" s="4"/>
      <c r="Q93" s="4"/>
      <c r="R93" s="4"/>
      <c r="S93" s="4"/>
      <c r="T93" s="4"/>
    </row>
    <row r="94" spans="2:20" s="3" customFormat="1" ht="12.75" x14ac:dyDescent="0.2">
      <c r="M94" s="4"/>
      <c r="N94" s="4"/>
      <c r="O94" s="4"/>
      <c r="P94" s="4"/>
      <c r="Q94" s="4"/>
      <c r="R94" s="4"/>
      <c r="S94" s="4"/>
      <c r="T94" s="4"/>
    </row>
    <row r="95" spans="2:20" s="3" customFormat="1" ht="12.75" x14ac:dyDescent="0.2">
      <c r="M95" s="4"/>
      <c r="N95" s="4"/>
      <c r="O95" s="4"/>
      <c r="P95" s="4"/>
      <c r="Q95" s="4"/>
      <c r="R95" s="4"/>
      <c r="S95" s="4"/>
      <c r="T95" s="4"/>
    </row>
    <row r="96" spans="2:20" s="3" customFormat="1" ht="12.75" x14ac:dyDescent="0.2">
      <c r="M96" s="4"/>
      <c r="N96" s="4"/>
      <c r="O96" s="4"/>
      <c r="P96" s="4"/>
      <c r="Q96" s="4"/>
      <c r="R96" s="4"/>
      <c r="S96" s="4"/>
      <c r="T96" s="4"/>
    </row>
    <row r="97" spans="13:20" s="3" customFormat="1" ht="12.75" x14ac:dyDescent="0.2">
      <c r="M97" s="4"/>
      <c r="N97" s="4"/>
      <c r="O97" s="4"/>
      <c r="P97" s="4"/>
      <c r="Q97" s="4"/>
      <c r="R97" s="4"/>
      <c r="S97" s="4"/>
      <c r="T97" s="4"/>
    </row>
    <row r="98" spans="13:20" s="3" customFormat="1" ht="12.75" x14ac:dyDescent="0.2">
      <c r="M98" s="4"/>
      <c r="N98" s="4"/>
      <c r="O98" s="4"/>
      <c r="P98" s="4"/>
      <c r="Q98" s="4"/>
      <c r="R98" s="4"/>
      <c r="S98" s="4"/>
      <c r="T98" s="4"/>
    </row>
    <row r="99" spans="13:20" s="3" customFormat="1" ht="12.75" x14ac:dyDescent="0.2">
      <c r="M99" s="4"/>
      <c r="N99" s="4"/>
      <c r="O99" s="4"/>
      <c r="P99" s="4"/>
      <c r="Q99" s="4"/>
      <c r="R99" s="4"/>
      <c r="S99" s="4"/>
      <c r="T99" s="4"/>
    </row>
    <row r="100" spans="13:20" s="3" customFormat="1" ht="12.75" x14ac:dyDescent="0.2">
      <c r="M100" s="4"/>
      <c r="N100" s="4"/>
      <c r="O100" s="4"/>
      <c r="P100" s="4"/>
      <c r="Q100" s="4"/>
      <c r="R100" s="4"/>
      <c r="S100" s="4"/>
      <c r="T100" s="4"/>
    </row>
    <row r="101" spans="13:20" s="3" customFormat="1" ht="12.75" x14ac:dyDescent="0.2">
      <c r="M101" s="4"/>
      <c r="N101" s="4"/>
      <c r="O101" s="4"/>
      <c r="P101" s="4"/>
      <c r="Q101" s="4"/>
      <c r="R101" s="4"/>
      <c r="S101" s="4"/>
      <c r="T101" s="4"/>
    </row>
    <row r="102" spans="13:20" s="3" customFormat="1" ht="12.75" x14ac:dyDescent="0.2">
      <c r="M102" s="4"/>
      <c r="N102" s="4"/>
      <c r="O102" s="4"/>
      <c r="P102" s="4"/>
      <c r="Q102" s="4"/>
      <c r="R102" s="4"/>
      <c r="S102" s="4"/>
      <c r="T102" s="4"/>
    </row>
    <row r="103" spans="13:20" s="3" customFormat="1" ht="12.75" x14ac:dyDescent="0.2">
      <c r="M103" s="4"/>
      <c r="N103" s="4"/>
      <c r="O103" s="4"/>
      <c r="P103" s="4"/>
      <c r="Q103" s="4"/>
      <c r="R103" s="4"/>
      <c r="S103" s="4"/>
      <c r="T103" s="4"/>
    </row>
    <row r="104" spans="13:20" s="3" customFormat="1" ht="12.75" x14ac:dyDescent="0.2">
      <c r="M104" s="4"/>
      <c r="N104" s="4"/>
      <c r="O104" s="4"/>
      <c r="P104" s="4"/>
      <c r="Q104" s="4"/>
      <c r="R104" s="4"/>
      <c r="S104" s="4"/>
      <c r="T104" s="4"/>
    </row>
    <row r="105" spans="13:20" s="3" customFormat="1" ht="12.75" x14ac:dyDescent="0.2">
      <c r="M105" s="4"/>
      <c r="N105" s="4"/>
      <c r="O105" s="4"/>
      <c r="P105" s="4"/>
      <c r="Q105" s="4"/>
      <c r="R105" s="4"/>
      <c r="S105" s="4"/>
      <c r="T105" s="4"/>
    </row>
    <row r="106" spans="13:20" s="3" customFormat="1" ht="12.75" x14ac:dyDescent="0.2">
      <c r="M106" s="4"/>
      <c r="N106" s="4"/>
      <c r="O106" s="4"/>
      <c r="P106" s="4"/>
      <c r="Q106" s="4"/>
      <c r="R106" s="4"/>
      <c r="S106" s="4"/>
      <c r="T106" s="4"/>
    </row>
    <row r="107" spans="13:20" s="3" customFormat="1" ht="12.75" x14ac:dyDescent="0.2">
      <c r="M107" s="4"/>
      <c r="N107" s="4"/>
      <c r="O107" s="4"/>
      <c r="P107" s="4"/>
      <c r="Q107" s="4"/>
      <c r="R107" s="4"/>
      <c r="S107" s="4"/>
      <c r="T107" s="4"/>
    </row>
    <row r="108" spans="13:20" s="3" customFormat="1" ht="12.75" x14ac:dyDescent="0.2">
      <c r="M108" s="4"/>
      <c r="N108" s="4"/>
      <c r="O108" s="4"/>
      <c r="P108" s="4"/>
      <c r="Q108" s="4"/>
      <c r="R108" s="4"/>
      <c r="S108" s="4"/>
      <c r="T108" s="4"/>
    </row>
    <row r="109" spans="13:20" s="3" customFormat="1" ht="12.75" x14ac:dyDescent="0.2">
      <c r="M109" s="4"/>
      <c r="N109" s="4"/>
      <c r="O109" s="4"/>
      <c r="P109" s="4"/>
      <c r="Q109" s="4"/>
      <c r="R109" s="4"/>
      <c r="S109" s="4"/>
      <c r="T109" s="4"/>
    </row>
    <row r="110" spans="13:20" s="3" customFormat="1" ht="12.75" x14ac:dyDescent="0.2">
      <c r="M110" s="4"/>
      <c r="N110" s="4"/>
      <c r="O110" s="4"/>
      <c r="P110" s="4"/>
      <c r="Q110" s="4"/>
      <c r="R110" s="4"/>
      <c r="S110" s="4"/>
      <c r="T110" s="4"/>
    </row>
    <row r="111" spans="13:20" s="3" customFormat="1" ht="12.75" x14ac:dyDescent="0.2">
      <c r="M111" s="4"/>
      <c r="N111" s="4"/>
      <c r="O111" s="4"/>
      <c r="P111" s="4"/>
      <c r="Q111" s="4"/>
      <c r="R111" s="4"/>
      <c r="S111" s="4"/>
      <c r="T111" s="4"/>
    </row>
    <row r="112" spans="13:20" s="3" customFormat="1" ht="12.75" x14ac:dyDescent="0.2">
      <c r="M112" s="4"/>
      <c r="N112" s="4"/>
      <c r="O112" s="4"/>
      <c r="P112" s="4"/>
      <c r="Q112" s="4"/>
      <c r="R112" s="4"/>
      <c r="S112" s="4"/>
      <c r="T112" s="4"/>
    </row>
    <row r="113" spans="1:20" s="3" customFormat="1" ht="12.75" x14ac:dyDescent="0.2">
      <c r="M113" s="4"/>
      <c r="N113" s="4"/>
      <c r="O113" s="4"/>
      <c r="P113" s="4"/>
      <c r="Q113" s="4"/>
      <c r="R113" s="4"/>
      <c r="S113" s="4"/>
      <c r="T113" s="4"/>
    </row>
    <row r="114" spans="1:20" s="3" customFormat="1" ht="12.75" x14ac:dyDescent="0.2">
      <c r="M114" s="4"/>
      <c r="N114" s="4"/>
      <c r="O114" s="4"/>
      <c r="P114" s="4"/>
      <c r="Q114" s="4"/>
      <c r="R114" s="4"/>
      <c r="S114" s="4"/>
      <c r="T114" s="4"/>
    </row>
    <row r="115" spans="1:20" s="3" customFormat="1" ht="12.75" x14ac:dyDescent="0.2">
      <c r="M115" s="4"/>
      <c r="N115" s="4"/>
      <c r="O115" s="4"/>
      <c r="P115" s="4"/>
      <c r="Q115" s="4"/>
      <c r="R115" s="4"/>
      <c r="S115" s="4"/>
      <c r="T115" s="4"/>
    </row>
    <row r="116" spans="1:20" s="3" customFormat="1" ht="12.75" x14ac:dyDescent="0.2">
      <c r="M116" s="4"/>
      <c r="N116" s="4"/>
      <c r="O116" s="4"/>
      <c r="P116" s="4"/>
      <c r="Q116" s="4"/>
      <c r="R116" s="4"/>
      <c r="S116" s="4"/>
      <c r="T116" s="4"/>
    </row>
    <row r="117" spans="1:20" s="3" customFormat="1" ht="12.75" x14ac:dyDescent="0.2">
      <c r="M117" s="4"/>
      <c r="N117" s="4"/>
      <c r="O117" s="4"/>
      <c r="P117" s="4"/>
      <c r="Q117" s="4"/>
      <c r="R117" s="4"/>
      <c r="S117" s="4"/>
      <c r="T117" s="4"/>
    </row>
    <row r="118" spans="1:20" s="3" customFormat="1" ht="12.75" x14ac:dyDescent="0.2">
      <c r="A118" s="129"/>
      <c r="B118" s="105"/>
      <c r="C118" s="105"/>
      <c r="D118" s="105"/>
      <c r="E118" s="105"/>
      <c r="F118" s="105"/>
      <c r="G118" s="106"/>
      <c r="H118" s="106"/>
      <c r="I118" s="106"/>
      <c r="J118" s="106"/>
      <c r="K118" s="107"/>
      <c r="M118" s="4"/>
      <c r="N118" s="4"/>
      <c r="O118" s="4"/>
      <c r="P118" s="4"/>
      <c r="Q118" s="4"/>
      <c r="R118" s="4"/>
      <c r="S118" s="4"/>
      <c r="T118" s="4"/>
    </row>
    <row r="119" spans="1:20" s="3" customFormat="1" ht="12.75" x14ac:dyDescent="0.2">
      <c r="A119" s="108"/>
      <c r="B119" s="108"/>
      <c r="C119" s="108"/>
      <c r="D119" s="109"/>
      <c r="E119" s="109"/>
      <c r="F119" s="110"/>
      <c r="G119" s="130"/>
      <c r="H119" s="111"/>
      <c r="I119" s="112"/>
      <c r="J119" s="112"/>
      <c r="K119" s="113"/>
      <c r="M119" s="4"/>
      <c r="N119" s="4"/>
      <c r="O119" s="4"/>
      <c r="P119" s="4"/>
      <c r="Q119" s="4"/>
      <c r="R119" s="4"/>
      <c r="S119" s="4"/>
      <c r="T119" s="4"/>
    </row>
    <row r="120" spans="1:20" s="3" customFormat="1" ht="12.75" x14ac:dyDescent="0.2">
      <c r="M120" s="4"/>
      <c r="N120" s="4"/>
      <c r="O120" s="4"/>
      <c r="P120" s="4"/>
      <c r="Q120" s="4"/>
      <c r="R120" s="4"/>
      <c r="S120" s="4"/>
      <c r="T120" s="4"/>
    </row>
    <row r="121" spans="1:20" s="3" customFormat="1" ht="12.75" x14ac:dyDescent="0.2">
      <c r="M121" s="4"/>
      <c r="N121" s="4"/>
      <c r="O121" s="4"/>
      <c r="P121" s="4"/>
      <c r="Q121" s="4"/>
      <c r="R121" s="4"/>
      <c r="S121" s="4"/>
      <c r="T121" s="4"/>
    </row>
    <row r="122" spans="1:20" s="3" customFormat="1" ht="12.75" x14ac:dyDescent="0.2">
      <c r="M122" s="4"/>
      <c r="N122" s="4"/>
      <c r="O122" s="4"/>
      <c r="P122" s="4"/>
      <c r="Q122" s="4"/>
      <c r="R122" s="4"/>
      <c r="S122" s="4"/>
      <c r="T122" s="4"/>
    </row>
    <row r="123" spans="1:20" s="3" customFormat="1" ht="12.75" x14ac:dyDescent="0.2">
      <c r="M123" s="4"/>
      <c r="N123" s="4"/>
      <c r="O123" s="4"/>
      <c r="P123" s="4"/>
      <c r="Q123" s="4"/>
      <c r="R123" s="4"/>
      <c r="S123" s="4"/>
      <c r="T123" s="4"/>
    </row>
    <row r="124" spans="1:20" s="3" customFormat="1" ht="12.75" x14ac:dyDescent="0.2">
      <c r="M124" s="4"/>
      <c r="N124" s="4"/>
      <c r="O124" s="4"/>
      <c r="P124" s="4"/>
      <c r="Q124" s="4"/>
      <c r="R124" s="4"/>
      <c r="S124" s="4"/>
      <c r="T124" s="4"/>
    </row>
    <row r="125" spans="1:20" s="3" customFormat="1" ht="12.75" x14ac:dyDescent="0.2">
      <c r="M125" s="4"/>
      <c r="N125" s="4"/>
      <c r="O125" s="4"/>
      <c r="P125" s="4"/>
      <c r="Q125" s="4"/>
      <c r="R125" s="4"/>
      <c r="S125" s="4"/>
      <c r="T125" s="4"/>
    </row>
    <row r="126" spans="1:20" s="3" customFormat="1" ht="12.75" x14ac:dyDescent="0.2">
      <c r="M126" s="4"/>
      <c r="N126" s="4"/>
      <c r="O126" s="4"/>
      <c r="P126" s="4"/>
      <c r="Q126" s="4"/>
      <c r="R126" s="4"/>
      <c r="S126" s="4"/>
      <c r="T126" s="4"/>
    </row>
  </sheetData>
  <mergeCells count="2">
    <mergeCell ref="B68:K68"/>
    <mergeCell ref="B13:K13"/>
  </mergeCells>
  <hyperlinks>
    <hyperlink ref="B68:K68" r:id="rId1" display="(Abbott, Richard. Analysis and Design of Composite and Metallic Flight Vehicle Structures 1st Edition, 2016)"/>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6" orientation="portrait" horizontalDpi="300" r:id="rId3"/>
  <headerFooter alignWithMargins="0"/>
  <rowBreaks count="2" manualBreakCount="2">
    <brk id="7" max="10" man="1"/>
    <brk id="62"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2016-12-12T03:01:21Z</dcterms:modified>
  <cp:category>Engineering Spreadsheets</cp:category>
</cp:coreProperties>
</file>