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1332" yWindow="48" windowWidth="23892" windowHeight="11916"/>
  </bookViews>
  <sheets>
    <sheet name="READ ME" sheetId="8" r:id="rId1"/>
    <sheet name="Regular Seat Tracks" sheetId="4" r:id="rId2"/>
    <sheet name="777 Seat Tracks" sheetId="5" r:id="rId3"/>
  </sheets>
  <definedNames>
    <definedName name="_xlnm.Print_Area" localSheetId="2">'777 Seat Tracks'!$A$8:$K$62</definedName>
    <definedName name="_xlnm.Print_Area" localSheetId="0">'READ ME'!$A$8:$K$62</definedName>
    <definedName name="_xlnm.Print_Area" localSheetId="1">'Regular Seat Tracks'!$A$8:$K$63</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8" l="1"/>
  <c r="B12" i="4" l="1"/>
  <c r="F11" i="4"/>
  <c r="L10" i="4"/>
  <c r="F10" i="4"/>
  <c r="J9" i="4"/>
  <c r="F9" i="4"/>
  <c r="J8" i="4"/>
  <c r="F8" i="4"/>
  <c r="X7" i="4"/>
  <c r="X6" i="4"/>
  <c r="X5" i="4"/>
  <c r="X4" i="4"/>
  <c r="X3" i="4"/>
  <c r="X2" i="4"/>
  <c r="X1" i="4"/>
  <c r="G1" i="4" s="1"/>
  <c r="B12" i="5"/>
  <c r="F11" i="5"/>
  <c r="L10" i="5"/>
  <c r="F10" i="5"/>
  <c r="J9" i="5"/>
  <c r="F9" i="5"/>
  <c r="J8" i="5"/>
  <c r="F8" i="5"/>
  <c r="X7" i="5"/>
  <c r="X6" i="5"/>
  <c r="X5" i="5"/>
  <c r="X4" i="5"/>
  <c r="X3" i="5"/>
  <c r="X2" i="5"/>
  <c r="X1" i="5"/>
  <c r="G1" i="5" s="1"/>
  <c r="AR13" i="5"/>
  <c r="D16" i="5" s="1"/>
  <c r="AR14" i="5"/>
  <c r="AR15" i="5"/>
  <c r="D41" i="5" s="1"/>
  <c r="D42" i="5" s="1"/>
  <c r="AR16" i="5"/>
  <c r="E41" i="5" s="1"/>
  <c r="AR17" i="5"/>
  <c r="E43" i="5" s="1"/>
  <c r="AR18" i="5"/>
  <c r="AR19" i="5"/>
  <c r="AR20" i="5"/>
  <c r="AR21" i="5"/>
  <c r="E48" i="5" s="1"/>
  <c r="AR22" i="5"/>
  <c r="E47" i="5" s="1"/>
  <c r="AR23" i="5"/>
  <c r="D47" i="5" s="1"/>
  <c r="AH27" i="5" s="1"/>
  <c r="AH28" i="5" s="1"/>
  <c r="AR24" i="5"/>
  <c r="D48" i="5" s="1"/>
  <c r="AR25" i="5"/>
  <c r="AR26" i="5"/>
  <c r="AR27" i="5"/>
  <c r="AR28" i="5"/>
  <c r="D52" i="5" s="1"/>
  <c r="AR29" i="5"/>
  <c r="D45" i="5" s="1"/>
  <c r="AR30" i="5"/>
  <c r="AR31" i="5"/>
  <c r="AR32" i="5"/>
  <c r="AA37" i="5"/>
  <c r="AB37" i="5" s="1"/>
  <c r="AD37" i="5"/>
  <c r="AD56" i="5" s="1"/>
  <c r="AG37" i="5"/>
  <c r="AG56" i="5" s="1"/>
  <c r="AK37" i="5"/>
  <c r="AK38" i="5" s="1"/>
  <c r="AL37" i="5"/>
  <c r="AL40" i="5" s="1"/>
  <c r="AL38" i="5"/>
  <c r="AL39" i="5" s="1"/>
  <c r="AK39" i="5"/>
  <c r="AK40" i="5" s="1"/>
  <c r="AR16" i="4"/>
  <c r="F43" i="4" s="1"/>
  <c r="AR19" i="4"/>
  <c r="D43" i="4" s="1"/>
  <c r="AR26" i="4"/>
  <c r="E43" i="4" s="1"/>
  <c r="AR25" i="4"/>
  <c r="D44" i="4" s="1"/>
  <c r="AR18" i="4"/>
  <c r="AR21" i="4"/>
  <c r="AR20" i="4"/>
  <c r="AR17" i="4"/>
  <c r="AR23" i="4"/>
  <c r="E45" i="4" s="1"/>
  <c r="AR15" i="4"/>
  <c r="AR14" i="4"/>
  <c r="BC17" i="4"/>
  <c r="BC18" i="4"/>
  <c r="BL18" i="4"/>
  <c r="BM18" i="4"/>
  <c r="BN18" i="4"/>
  <c r="BB19" i="4"/>
  <c r="BC20" i="4"/>
  <c r="AR31" i="4"/>
  <c r="AR24" i="4"/>
  <c r="E47" i="4" s="1"/>
  <c r="AR27" i="4"/>
  <c r="AR33" i="4"/>
  <c r="AR34" i="4"/>
  <c r="E50" i="4" s="1"/>
  <c r="E51" i="4" s="1"/>
  <c r="BC23" i="4"/>
  <c r="BC25" i="4"/>
  <c r="BL25" i="4"/>
  <c r="BM25" i="4"/>
  <c r="BN25" i="4"/>
  <c r="AR32" i="4"/>
  <c r="BC27" i="4"/>
  <c r="AR22" i="4"/>
  <c r="AR28" i="4"/>
  <c r="AR29" i="4"/>
  <c r="AR30" i="4"/>
  <c r="E52" i="5" l="1"/>
  <c r="AG35" i="5" s="1"/>
  <c r="AG54" i="5" s="1"/>
  <c r="AA56" i="5"/>
  <c r="AF37" i="5"/>
  <c r="F41" i="5"/>
  <c r="F42" i="5" s="1"/>
  <c r="AK13" i="5" s="1"/>
  <c r="D43" i="5"/>
  <c r="D44" i="5" s="1"/>
  <c r="D50" i="4"/>
  <c r="D51" i="4" s="1"/>
  <c r="AD46" i="4" s="1"/>
  <c r="AD59" i="4" s="1"/>
  <c r="J10" i="4"/>
  <c r="AK41" i="5"/>
  <c r="J10" i="5"/>
  <c r="AE37" i="5"/>
  <c r="AC37" i="5"/>
  <c r="E50" i="5"/>
  <c r="E51" i="5" s="1"/>
  <c r="AL41" i="5"/>
  <c r="AG24" i="5"/>
  <c r="AG43" i="5" s="1"/>
  <c r="D50" i="5"/>
  <c r="D51" i="5" s="1"/>
  <c r="E45" i="5"/>
  <c r="G45" i="5" s="1"/>
  <c r="D53" i="5"/>
  <c r="F52" i="5"/>
  <c r="AN31" i="5" s="1"/>
  <c r="AG31" i="5"/>
  <c r="AG50" i="5" s="1"/>
  <c r="E49" i="5"/>
  <c r="G43" i="5"/>
  <c r="G44" i="5" s="1"/>
  <c r="E44" i="5"/>
  <c r="AA31" i="5"/>
  <c r="AA50" i="5" s="1"/>
  <c r="G41" i="5"/>
  <c r="AI14" i="5" s="1"/>
  <c r="AI15" i="5" s="1"/>
  <c r="AG30" i="5"/>
  <c r="AG49" i="5" s="1"/>
  <c r="D49" i="5"/>
  <c r="E42" i="5"/>
  <c r="AD25" i="5" s="1"/>
  <c r="AD44" i="5" s="1"/>
  <c r="AD31" i="5"/>
  <c r="AD50" i="5" s="1"/>
  <c r="AH25" i="5"/>
  <c r="AD30" i="5"/>
  <c r="AD49" i="5" s="1"/>
  <c r="AD24" i="5"/>
  <c r="G48" i="5"/>
  <c r="F45" i="5"/>
  <c r="AA30" i="5"/>
  <c r="AA24" i="5"/>
  <c r="D46" i="5"/>
  <c r="AK15" i="5"/>
  <c r="AK16" i="5" s="1"/>
  <c r="D48" i="4"/>
  <c r="D49" i="4" s="1"/>
  <c r="E48" i="4"/>
  <c r="E49" i="4" s="1"/>
  <c r="D18" i="4"/>
  <c r="E44" i="4"/>
  <c r="AG39" i="4" s="1"/>
  <c r="AG52" i="4" s="1"/>
  <c r="G50" i="4"/>
  <c r="E46" i="4"/>
  <c r="D45" i="4"/>
  <c r="F45" i="4" s="1"/>
  <c r="AG46" i="4"/>
  <c r="AG59" i="4" s="1"/>
  <c r="AH15" i="4"/>
  <c r="AH17" i="4"/>
  <c r="AH18" i="4" s="1"/>
  <c r="AD38" i="4"/>
  <c r="AA38" i="4"/>
  <c r="AA46" i="4"/>
  <c r="AG38" i="4"/>
  <c r="G47" i="4"/>
  <c r="G43" i="4"/>
  <c r="AK15" i="4"/>
  <c r="AK17" i="4"/>
  <c r="AK18" i="4" s="1"/>
  <c r="D46" i="4"/>
  <c r="F50" i="4" l="1"/>
  <c r="F48" i="4"/>
  <c r="AA45" i="4"/>
  <c r="AA58" i="4" s="1"/>
  <c r="AD45" i="4"/>
  <c r="AD58" i="4" s="1"/>
  <c r="AG45" i="4"/>
  <c r="AG58" i="4" s="1"/>
  <c r="G45" i="4"/>
  <c r="AO16" i="4" s="1"/>
  <c r="AO17" i="4" s="1"/>
  <c r="AD39" i="4"/>
  <c r="AD52" i="4" s="1"/>
  <c r="AA39" i="4"/>
  <c r="AD35" i="5"/>
  <c r="AD54" i="5" s="1"/>
  <c r="AG26" i="5"/>
  <c r="AG45" i="5" s="1"/>
  <c r="E53" i="5"/>
  <c r="AD36" i="5" s="1"/>
  <c r="AD55" i="5" s="1"/>
  <c r="AA35" i="5"/>
  <c r="AA54" i="5" s="1"/>
  <c r="AA28" i="5"/>
  <c r="AA47" i="5" s="1"/>
  <c r="AA26" i="5"/>
  <c r="AA45" i="5" s="1"/>
  <c r="F43" i="5"/>
  <c r="F44" i="5" s="1"/>
  <c r="AH21" i="5" s="1"/>
  <c r="AH22" i="5" s="1"/>
  <c r="AG27" i="5"/>
  <c r="AG46" i="5" s="1"/>
  <c r="AD26" i="5"/>
  <c r="AD45" i="5" s="1"/>
  <c r="AK17" i="5"/>
  <c r="AK14" i="5"/>
  <c r="AB24" i="5"/>
  <c r="AH13" i="5"/>
  <c r="AH14" i="5" s="1"/>
  <c r="AH15" i="5"/>
  <c r="AH16" i="5" s="1"/>
  <c r="E46" i="5"/>
  <c r="AD29" i="5" s="1"/>
  <c r="AD48" i="5" s="1"/>
  <c r="AD28" i="5"/>
  <c r="AD47" i="5" s="1"/>
  <c r="AN33" i="5"/>
  <c r="AN34" i="5" s="1"/>
  <c r="G42" i="5"/>
  <c r="AL14" i="5" s="1"/>
  <c r="AL15" i="5" s="1"/>
  <c r="AO14" i="5"/>
  <c r="AO15" i="5" s="1"/>
  <c r="AG28" i="5"/>
  <c r="AG47" i="5" s="1"/>
  <c r="G44" i="4"/>
  <c r="AL16" i="4" s="1"/>
  <c r="AL17" i="4" s="1"/>
  <c r="AD32" i="5"/>
  <c r="AD51" i="5" s="1"/>
  <c r="AA44" i="4"/>
  <c r="AA57" i="4" s="1"/>
  <c r="AA25" i="5"/>
  <c r="AG33" i="5"/>
  <c r="AG52" i="5" s="1"/>
  <c r="AD33" i="5"/>
  <c r="AD52" i="5" s="1"/>
  <c r="AG34" i="5"/>
  <c r="AG53" i="5" s="1"/>
  <c r="AI13" i="5"/>
  <c r="AI17" i="5" s="1"/>
  <c r="F50" i="5"/>
  <c r="AH33" i="5" s="1"/>
  <c r="AH34" i="5" s="1"/>
  <c r="AA33" i="5"/>
  <c r="AA52" i="5" s="1"/>
  <c r="AL19" i="5"/>
  <c r="G46" i="5"/>
  <c r="AL20" i="5"/>
  <c r="AL21" i="5" s="1"/>
  <c r="AO13" i="5"/>
  <c r="AO16" i="5" s="1"/>
  <c r="AA34" i="5"/>
  <c r="AA53" i="5" s="1"/>
  <c r="AD34" i="5"/>
  <c r="AD53" i="5" s="1"/>
  <c r="AG32" i="5"/>
  <c r="AG51" i="5" s="1"/>
  <c r="AE24" i="5"/>
  <c r="AA27" i="5"/>
  <c r="AA46" i="5" s="1"/>
  <c r="AC35" i="5"/>
  <c r="F53" i="5"/>
  <c r="AD27" i="5"/>
  <c r="AD46" i="5" s="1"/>
  <c r="AG25" i="5"/>
  <c r="AG44" i="5" s="1"/>
  <c r="AA32" i="5"/>
  <c r="AA51" i="5" s="1"/>
  <c r="AD43" i="4"/>
  <c r="AD56" i="4" s="1"/>
  <c r="AI20" i="5"/>
  <c r="AI21" i="5" s="1"/>
  <c r="AI19" i="5"/>
  <c r="AL25" i="5"/>
  <c r="AF31" i="5"/>
  <c r="G49" i="5"/>
  <c r="AL26" i="5"/>
  <c r="AL27" i="5" s="1"/>
  <c r="AE31" i="5"/>
  <c r="AF28" i="5"/>
  <c r="AC24" i="5"/>
  <c r="AB30" i="5"/>
  <c r="AA49" i="5"/>
  <c r="AC30" i="5"/>
  <c r="AD43" i="5"/>
  <c r="AN32" i="5"/>
  <c r="AN35" i="5"/>
  <c r="AA43" i="5"/>
  <c r="AK19" i="5"/>
  <c r="AK21" i="5"/>
  <c r="AK22" i="5" s="1"/>
  <c r="AC28" i="5"/>
  <c r="AB28" i="5"/>
  <c r="F46" i="5"/>
  <c r="F48" i="5"/>
  <c r="AH26" i="5"/>
  <c r="AH29" i="5"/>
  <c r="AF24" i="5"/>
  <c r="D47" i="4"/>
  <c r="AD42" i="4" s="1"/>
  <c r="AD55" i="4" s="1"/>
  <c r="AD44" i="4"/>
  <c r="AD57" i="4" s="1"/>
  <c r="AG44" i="4"/>
  <c r="AG57" i="4" s="1"/>
  <c r="G46" i="4"/>
  <c r="AI22" i="4" s="1"/>
  <c r="AI23" i="4" s="1"/>
  <c r="AD40" i="4"/>
  <c r="AD53" i="4" s="1"/>
  <c r="AA43" i="4"/>
  <c r="AA56" i="4" s="1"/>
  <c r="G48" i="4"/>
  <c r="G49" i="4" s="1"/>
  <c r="AG43" i="4"/>
  <c r="AG56" i="4" s="1"/>
  <c r="AA40" i="4"/>
  <c r="AA53" i="4" s="1"/>
  <c r="AG40" i="4"/>
  <c r="AG53" i="4" s="1"/>
  <c r="AN17" i="4"/>
  <c r="AN18" i="4" s="1"/>
  <c r="AN15" i="4"/>
  <c r="AN19" i="4" s="1"/>
  <c r="F47" i="4"/>
  <c r="AK29" i="4"/>
  <c r="AK30" i="4" s="1"/>
  <c r="AC45" i="4"/>
  <c r="AB45" i="4"/>
  <c r="AL28" i="4"/>
  <c r="AL29" i="4" s="1"/>
  <c r="AE45" i="4"/>
  <c r="G51" i="4"/>
  <c r="AE46" i="4" s="1"/>
  <c r="AF45" i="4"/>
  <c r="AL27" i="4"/>
  <c r="F51" i="4"/>
  <c r="AB46" i="4" s="1"/>
  <c r="AK27" i="4"/>
  <c r="AK31" i="4" s="1"/>
  <c r="AN21" i="4"/>
  <c r="AN23" i="4"/>
  <c r="AN24" i="4" s="1"/>
  <c r="F49" i="4"/>
  <c r="AB39" i="4"/>
  <c r="AA52" i="4"/>
  <c r="AC39" i="4"/>
  <c r="AO15" i="4"/>
  <c r="AG41" i="4"/>
  <c r="AG54" i="4" s="1"/>
  <c r="AH21" i="4"/>
  <c r="AA41" i="4"/>
  <c r="AH23" i="4"/>
  <c r="AH24" i="4" s="1"/>
  <c r="AD41" i="4"/>
  <c r="AD54" i="4" s="1"/>
  <c r="AD51" i="4"/>
  <c r="AH16" i="4"/>
  <c r="AH19" i="4"/>
  <c r="AL21" i="4"/>
  <c r="AL22" i="4"/>
  <c r="AL23" i="4" s="1"/>
  <c r="AA51" i="4"/>
  <c r="AB38" i="4"/>
  <c r="AK16" i="4"/>
  <c r="AK19" i="4"/>
  <c r="AI16" i="4"/>
  <c r="AI17" i="4" s="1"/>
  <c r="AE38" i="4"/>
  <c r="AF38" i="4"/>
  <c r="AI15" i="4"/>
  <c r="AG51" i="4"/>
  <c r="AA59" i="4"/>
  <c r="AC38" i="4"/>
  <c r="AG36" i="5" l="1"/>
  <c r="AG55" i="5" s="1"/>
  <c r="AC43" i="4"/>
  <c r="AA36" i="5"/>
  <c r="AA55" i="5" s="1"/>
  <c r="AF25" i="5"/>
  <c r="AE39" i="4"/>
  <c r="AL15" i="4"/>
  <c r="AL19" i="4" s="1"/>
  <c r="AB43" i="4"/>
  <c r="AE28" i="5"/>
  <c r="AN15" i="5"/>
  <c r="AN16" i="5" s="1"/>
  <c r="AF26" i="5"/>
  <c r="AE26" i="5"/>
  <c r="AA29" i="5"/>
  <c r="AA48" i="5" s="1"/>
  <c r="G47" i="5"/>
  <c r="AE30" i="5" s="1"/>
  <c r="AG29" i="5"/>
  <c r="AG48" i="5" s="1"/>
  <c r="AG58" i="5" s="1"/>
  <c r="AB35" i="5"/>
  <c r="AC26" i="5"/>
  <c r="AH17" i="5"/>
  <c r="AI16" i="5"/>
  <c r="AH19" i="5"/>
  <c r="AH20" i="5" s="1"/>
  <c r="AB26" i="5"/>
  <c r="AN13" i="5"/>
  <c r="AN17" i="5" s="1"/>
  <c r="AL13" i="5"/>
  <c r="AL16" i="5" s="1"/>
  <c r="AE25" i="5"/>
  <c r="AO17" i="5"/>
  <c r="AF39" i="4"/>
  <c r="AN16" i="4"/>
  <c r="AA42" i="4"/>
  <c r="AA55" i="4" s="1"/>
  <c r="AG42" i="4"/>
  <c r="AG55" i="4" s="1"/>
  <c r="AG61" i="4" s="1"/>
  <c r="AE40" i="4"/>
  <c r="AK21" i="4"/>
  <c r="AK25" i="4" s="1"/>
  <c r="F51" i="5"/>
  <c r="AC34" i="5" s="1"/>
  <c r="AI28" i="4"/>
  <c r="AI29" i="4" s="1"/>
  <c r="AF44" i="4"/>
  <c r="AI27" i="4"/>
  <c r="AI31" i="4" s="1"/>
  <c r="AE44" i="4"/>
  <c r="AN27" i="4"/>
  <c r="AN28" i="4" s="1"/>
  <c r="AA44" i="5"/>
  <c r="AA58" i="5" s="1"/>
  <c r="AB25" i="5"/>
  <c r="AC25" i="5"/>
  <c r="AO19" i="5"/>
  <c r="AO22" i="5" s="1"/>
  <c r="AC46" i="4"/>
  <c r="AC27" i="5"/>
  <c r="AB33" i="5"/>
  <c r="AH31" i="5"/>
  <c r="AD39" i="5"/>
  <c r="AB27" i="5"/>
  <c r="AF27" i="5"/>
  <c r="AE27" i="5"/>
  <c r="AD58" i="5"/>
  <c r="AC33" i="5"/>
  <c r="AL22" i="5"/>
  <c r="AL23" i="5"/>
  <c r="AO20" i="5"/>
  <c r="AO21" i="5" s="1"/>
  <c r="AF29" i="5"/>
  <c r="AH39" i="5"/>
  <c r="AH40" i="5" s="1"/>
  <c r="AH37" i="5"/>
  <c r="AB36" i="5"/>
  <c r="AC36" i="5"/>
  <c r="AE29" i="5"/>
  <c r="AA39" i="5"/>
  <c r="D56" i="5" s="1"/>
  <c r="AC29" i="5"/>
  <c r="AB29" i="5"/>
  <c r="AN19" i="5"/>
  <c r="AN21" i="5"/>
  <c r="AN22" i="5" s="1"/>
  <c r="AO26" i="5"/>
  <c r="AO27" i="5" s="1"/>
  <c r="AF32" i="5"/>
  <c r="AE32" i="5"/>
  <c r="AO25" i="5"/>
  <c r="AL29" i="5"/>
  <c r="AL28" i="5"/>
  <c r="AC31" i="5"/>
  <c r="AK25" i="5"/>
  <c r="AK27" i="5"/>
  <c r="AK28" i="5" s="1"/>
  <c r="AB31" i="5"/>
  <c r="F49" i="5"/>
  <c r="AI22" i="5"/>
  <c r="AI23" i="5"/>
  <c r="AK23" i="5"/>
  <c r="AK20" i="5"/>
  <c r="AI21" i="4"/>
  <c r="AI25" i="4" s="1"/>
  <c r="AE41" i="4"/>
  <c r="AF41" i="4"/>
  <c r="AK28" i="4"/>
  <c r="AF40" i="4"/>
  <c r="AB40" i="4"/>
  <c r="AO21" i="4"/>
  <c r="AE43" i="4"/>
  <c r="AO22" i="4"/>
  <c r="AO23" i="4" s="1"/>
  <c r="AF43" i="4"/>
  <c r="AK23" i="4"/>
  <c r="AK24" i="4" s="1"/>
  <c r="AC40" i="4"/>
  <c r="AL30" i="4"/>
  <c r="AL31" i="4"/>
  <c r="AO27" i="4"/>
  <c r="AO28" i="4"/>
  <c r="AO29" i="4" s="1"/>
  <c r="AN29" i="4"/>
  <c r="AN30" i="4" s="1"/>
  <c r="AF46" i="4"/>
  <c r="AB41" i="4"/>
  <c r="AA54" i="4"/>
  <c r="AC41" i="4"/>
  <c r="AO19" i="4"/>
  <c r="AO18" i="4"/>
  <c r="AD61" i="4"/>
  <c r="AN22" i="4"/>
  <c r="AN25" i="4"/>
  <c r="AI18" i="4"/>
  <c r="AI19" i="4"/>
  <c r="AK22" i="4"/>
  <c r="AH27" i="4"/>
  <c r="AB44" i="4"/>
  <c r="AC44" i="4"/>
  <c r="AH29" i="4"/>
  <c r="AH30" i="4" s="1"/>
  <c r="AL25" i="4"/>
  <c r="AL24" i="4"/>
  <c r="AH22" i="4"/>
  <c r="AH25" i="4"/>
  <c r="AD48" i="4"/>
  <c r="AG39" i="5" l="1"/>
  <c r="AL18" i="4"/>
  <c r="AL17" i="5"/>
  <c r="G50" i="5"/>
  <c r="AE33" i="5" s="1"/>
  <c r="AI25" i="5"/>
  <c r="AI26" i="5"/>
  <c r="AI27" i="5" s="1"/>
  <c r="AF30" i="5"/>
  <c r="AH23" i="5"/>
  <c r="AN14" i="5"/>
  <c r="AO23" i="5"/>
  <c r="AK31" i="5"/>
  <c r="AK32" i="5" s="1"/>
  <c r="AK33" i="5"/>
  <c r="AK34" i="5" s="1"/>
  <c r="AB34" i="5"/>
  <c r="AF42" i="4"/>
  <c r="AF48" i="4" s="1"/>
  <c r="AA48" i="4"/>
  <c r="D57" i="4" s="1"/>
  <c r="AG48" i="4"/>
  <c r="AE42" i="4"/>
  <c r="AE48" i="4" s="1"/>
  <c r="AC42" i="4"/>
  <c r="AC48" i="4" s="1"/>
  <c r="AJ54" i="4" s="1"/>
  <c r="AA61" i="4"/>
  <c r="AN31" i="4"/>
  <c r="AB42" i="4"/>
  <c r="AB48" i="4" s="1"/>
  <c r="AI24" i="4"/>
  <c r="AI30" i="4"/>
  <c r="AH35" i="5"/>
  <c r="AH32" i="5"/>
  <c r="AH41" i="5"/>
  <c r="AH38" i="5"/>
  <c r="AO28" i="5"/>
  <c r="AO29" i="5"/>
  <c r="AN20" i="5"/>
  <c r="AN23" i="5"/>
  <c r="AB32" i="5"/>
  <c r="AN25" i="5"/>
  <c r="AN27" i="5"/>
  <c r="AN28" i="5" s="1"/>
  <c r="AC32" i="5"/>
  <c r="AC39" i="5" s="1"/>
  <c r="AJ52" i="5" s="1"/>
  <c r="AK29" i="5"/>
  <c r="AK26" i="5"/>
  <c r="AI31" i="5"/>
  <c r="AI29" i="5"/>
  <c r="AI28" i="5"/>
  <c r="AO24" i="4"/>
  <c r="AO25" i="4"/>
  <c r="AO31" i="4"/>
  <c r="D53" i="4" s="1"/>
  <c r="AO30" i="4"/>
  <c r="AH28" i="4"/>
  <c r="AH31" i="4"/>
  <c r="AF33" i="5" l="1"/>
  <c r="AI32" i="5"/>
  <c r="AI33" i="5" s="1"/>
  <c r="G51" i="5"/>
  <c r="AB39" i="5"/>
  <c r="AJ54" i="5" s="1"/>
  <c r="AI45" i="5" s="1"/>
  <c r="AI46" i="5" s="1"/>
  <c r="AK35" i="5"/>
  <c r="J42" i="5" s="1"/>
  <c r="G58" i="5" s="1"/>
  <c r="D54" i="4"/>
  <c r="G60" i="4" s="1"/>
  <c r="D60" i="4"/>
  <c r="AL33" i="4" s="1"/>
  <c r="AL34" i="4" s="1"/>
  <c r="AJ56" i="4"/>
  <c r="AI33" i="4" s="1"/>
  <c r="AI34" i="4" s="1"/>
  <c r="AL54" i="4"/>
  <c r="AK54" i="4"/>
  <c r="AE54" i="4" s="1"/>
  <c r="AI35" i="5"/>
  <c r="AI34" i="5"/>
  <c r="AL31" i="5"/>
  <c r="G52" i="5"/>
  <c r="AF34" i="5"/>
  <c r="AL32" i="5"/>
  <c r="AL33" i="5" s="1"/>
  <c r="AE34" i="5"/>
  <c r="AN26" i="5"/>
  <c r="AN29" i="5"/>
  <c r="AI54" i="4"/>
  <c r="AB52" i="4" s="1"/>
  <c r="AE59" i="4"/>
  <c r="AF58" i="4"/>
  <c r="AF59" i="4"/>
  <c r="AE58" i="4"/>
  <c r="AF56" i="4"/>
  <c r="AF54" i="4"/>
  <c r="AF51" i="4"/>
  <c r="AE51" i="4"/>
  <c r="AE57" i="4"/>
  <c r="AE52" i="4"/>
  <c r="AE53" i="4"/>
  <c r="AF52" i="4"/>
  <c r="AF57" i="4"/>
  <c r="AE55" i="4" l="1"/>
  <c r="AF53" i="4"/>
  <c r="AF55" i="4"/>
  <c r="AE56" i="4"/>
  <c r="G59" i="4"/>
  <c r="AI52" i="5"/>
  <c r="AB44" i="5" s="1"/>
  <c r="D59" i="4"/>
  <c r="G59" i="5"/>
  <c r="AL35" i="5"/>
  <c r="AL34" i="5"/>
  <c r="AC51" i="5"/>
  <c r="AO32" i="5"/>
  <c r="AO33" i="5" s="1"/>
  <c r="AF35" i="5"/>
  <c r="G53" i="5"/>
  <c r="AE35" i="5"/>
  <c r="AO31" i="5"/>
  <c r="AB57" i="4"/>
  <c r="AB55" i="4"/>
  <c r="AC59" i="4"/>
  <c r="AB53" i="4"/>
  <c r="AB56" i="4"/>
  <c r="AB59" i="4"/>
  <c r="AC58" i="4"/>
  <c r="AC54" i="4"/>
  <c r="AC51" i="4"/>
  <c r="AC55" i="4"/>
  <c r="AC53" i="4"/>
  <c r="AC52" i="4"/>
  <c r="AB54" i="4"/>
  <c r="AC57" i="4"/>
  <c r="AC56" i="4"/>
  <c r="AB51" i="4"/>
  <c r="AB58" i="4"/>
  <c r="AE61" i="4"/>
  <c r="AF61" i="4"/>
  <c r="D58" i="4" s="1"/>
  <c r="AB56" i="5" l="1"/>
  <c r="AC46" i="5"/>
  <c r="AB49" i="5"/>
  <c r="AB53" i="5"/>
  <c r="AC50" i="5"/>
  <c r="AC56" i="5"/>
  <c r="AB48" i="5"/>
  <c r="AC44" i="5"/>
  <c r="AC47" i="5"/>
  <c r="AB45" i="5"/>
  <c r="AC52" i="5"/>
  <c r="AB51" i="5"/>
  <c r="AB46" i="5"/>
  <c r="AC55" i="5"/>
  <c r="AB43" i="5"/>
  <c r="AB50" i="5"/>
  <c r="AC53" i="5"/>
  <c r="AC54" i="5"/>
  <c r="AC43" i="5"/>
  <c r="AB54" i="5"/>
  <c r="AC48" i="5"/>
  <c r="AC45" i="5"/>
  <c r="AC49" i="5"/>
  <c r="AB55" i="5"/>
  <c r="AB47" i="5"/>
  <c r="AB52" i="5"/>
  <c r="AO34" i="5"/>
  <c r="AO35" i="5"/>
  <c r="AE36" i="5"/>
  <c r="AE39" i="5" s="1"/>
  <c r="AI37" i="5"/>
  <c r="AF36" i="5"/>
  <c r="AF39" i="5" s="1"/>
  <c r="AL52" i="5" s="1"/>
  <c r="AI38" i="5"/>
  <c r="AI39" i="5" s="1"/>
  <c r="AB61" i="4"/>
  <c r="AC61" i="4"/>
  <c r="G58" i="4" s="1"/>
  <c r="AB58" i="5" l="1"/>
  <c r="AC58" i="5"/>
  <c r="G57" i="5" s="1"/>
  <c r="D59" i="5"/>
  <c r="AL45" i="5" s="1"/>
  <c r="AL46" i="5" s="1"/>
  <c r="AK52" i="5"/>
  <c r="AI41" i="5"/>
  <c r="J41" i="5" s="1"/>
  <c r="AI40" i="5"/>
  <c r="D58" i="5" l="1"/>
  <c r="AE56" i="5"/>
  <c r="AF56" i="5"/>
  <c r="AE43" i="5"/>
  <c r="AF47" i="5"/>
  <c r="AE47" i="5"/>
  <c r="AE45" i="5"/>
  <c r="AF43" i="5"/>
  <c r="AF45" i="5"/>
  <c r="AE46" i="5"/>
  <c r="AF50" i="5"/>
  <c r="AE50" i="5"/>
  <c r="AE48" i="5"/>
  <c r="AF46" i="5"/>
  <c r="AF44" i="5"/>
  <c r="AE44" i="5"/>
  <c r="AF48" i="5"/>
  <c r="AE51" i="5"/>
  <c r="AF49" i="5"/>
  <c r="AF51" i="5"/>
  <c r="AE49" i="5"/>
  <c r="AF52" i="5"/>
  <c r="AE52" i="5"/>
  <c r="AF53" i="5"/>
  <c r="AE53" i="5"/>
  <c r="AF54" i="5"/>
  <c r="AE54" i="5"/>
  <c r="AF55" i="5"/>
  <c r="AE55" i="5"/>
  <c r="AF58" i="5" l="1"/>
  <c r="D57" i="5" s="1"/>
  <c r="AE58" i="5"/>
</calcChain>
</file>

<file path=xl/sharedStrings.xml><?xml version="1.0" encoding="utf-8"?>
<sst xmlns="http://schemas.openxmlformats.org/spreadsheetml/2006/main" count="398" uniqueCount="161">
  <si>
    <t>Author:</t>
  </si>
  <si>
    <t>Check:</t>
  </si>
  <si>
    <t>Report:</t>
  </si>
  <si>
    <t>Date:</t>
  </si>
  <si>
    <t>Revision:</t>
  </si>
  <si>
    <t>Section:</t>
  </si>
  <si>
    <t>Document Number:</t>
  </si>
  <si>
    <t>Revision Level :</t>
  </si>
  <si>
    <t>Page:</t>
  </si>
  <si>
    <t>A</t>
  </si>
  <si>
    <t>yA</t>
  </si>
  <si>
    <t>Iy</t>
  </si>
  <si>
    <t>zA</t>
  </si>
  <si>
    <t>Iz</t>
  </si>
  <si>
    <t>Element</t>
  </si>
  <si>
    <t>x</t>
  </si>
  <si>
    <t>y</t>
  </si>
  <si>
    <t>(in)</t>
  </si>
  <si>
    <t>Sum: A</t>
  </si>
  <si>
    <t>Sum: yA</t>
  </si>
  <si>
    <t>Sum:Iy</t>
  </si>
  <si>
    <t>Sum: zA</t>
  </si>
  <si>
    <t>Sum:Iz</t>
  </si>
  <si>
    <t>Total Height (y) =</t>
  </si>
  <si>
    <t>in</t>
  </si>
  <si>
    <t>Total Width (x) =</t>
  </si>
  <si>
    <t>Total Section Properties about origin:</t>
  </si>
  <si>
    <t>Total Section Properties about shape neutral axis:</t>
  </si>
  <si>
    <t>Total Iy</t>
  </si>
  <si>
    <t>z</t>
  </si>
  <si>
    <t>Total Iz</t>
  </si>
  <si>
    <t>A =</t>
  </si>
  <si>
    <t>(mm)</t>
  </si>
  <si>
    <t>Iy =</t>
  </si>
  <si>
    <t>Y =</t>
  </si>
  <si>
    <t>Ix =</t>
  </si>
  <si>
    <t>B</t>
  </si>
  <si>
    <t>C</t>
  </si>
  <si>
    <t>D</t>
  </si>
  <si>
    <t>E</t>
  </si>
  <si>
    <t>F</t>
  </si>
  <si>
    <t>H</t>
  </si>
  <si>
    <t>J</t>
  </si>
  <si>
    <t>R</t>
  </si>
  <si>
    <t>R1</t>
  </si>
  <si>
    <t>R2</t>
  </si>
  <si>
    <t>TMS 60-16549</t>
  </si>
  <si>
    <t>Seat Track Cross Section:</t>
  </si>
  <si>
    <t>Tail</t>
  </si>
  <si>
    <t>c</t>
  </si>
  <si>
    <t>s</t>
  </si>
  <si>
    <t>M</t>
  </si>
  <si>
    <t>N</t>
  </si>
  <si>
    <t>O</t>
  </si>
  <si>
    <t>P</t>
  </si>
  <si>
    <t>TMS 60-8397</t>
  </si>
  <si>
    <t>BAC 1520-2192</t>
  </si>
  <si>
    <t>BAC 1520-1545</t>
  </si>
  <si>
    <t>TMS 60-20463</t>
  </si>
  <si>
    <t>G1</t>
  </si>
  <si>
    <t>G2</t>
  </si>
  <si>
    <t>I (flange offset)</t>
  </si>
  <si>
    <t>TMS 60-25449</t>
  </si>
  <si>
    <t>BAC 1520-2557</t>
  </si>
  <si>
    <t>TMS 60-24875</t>
  </si>
  <si>
    <t>BAC 1520-2126</t>
  </si>
  <si>
    <t>BAC 1520-2196</t>
  </si>
  <si>
    <t>TMS 60-23790</t>
  </si>
  <si>
    <t>BAC 1520-2193</t>
  </si>
  <si>
    <t>BAC1520-2468</t>
  </si>
  <si>
    <t>BAC1520-2472</t>
  </si>
  <si>
    <t>TMS 60-31190</t>
  </si>
  <si>
    <t>BAC 1520-2443</t>
  </si>
  <si>
    <t>BAC 1520-1458</t>
  </si>
  <si>
    <t>TMS 60-22789</t>
  </si>
  <si>
    <t>TMS 60-32556</t>
  </si>
  <si>
    <t>TMS 60-22219</t>
  </si>
  <si>
    <t>TMS 60-24499</t>
  </si>
  <si>
    <t>BAC 1520-2194</t>
  </si>
  <si>
    <t>TMS 60-25618</t>
  </si>
  <si>
    <t>BAC 1520-2367</t>
  </si>
  <si>
    <t>7178-T6511</t>
  </si>
  <si>
    <t>7075-T6511</t>
  </si>
  <si>
    <t>R. Abbott</t>
  </si>
  <si>
    <t>AA-SM-001-001</t>
  </si>
  <si>
    <t>IR</t>
  </si>
  <si>
    <t xml:space="preserve"> </t>
  </si>
  <si>
    <t>BAC 1520-2657</t>
  </si>
  <si>
    <t>G</t>
  </si>
  <si>
    <t>I</t>
  </si>
  <si>
    <t>K</t>
  </si>
  <si>
    <t>L</t>
  </si>
  <si>
    <t>Q</t>
  </si>
  <si>
    <t>RH Lower Lip:</t>
  </si>
  <si>
    <t>RH Lower Flange:</t>
  </si>
  <si>
    <t>LH Lower Flange:</t>
  </si>
  <si>
    <t>RH Leg:</t>
  </si>
  <si>
    <t>LH Leg:</t>
  </si>
  <si>
    <t>LH Lower Lip:</t>
  </si>
  <si>
    <t>RH  Flange:</t>
  </si>
  <si>
    <t>LH Flange:</t>
  </si>
  <si>
    <t>TMS 60-30991</t>
  </si>
  <si>
    <t>TMS 60-27348</t>
  </si>
  <si>
    <t>BAC 1520-2658</t>
  </si>
  <si>
    <t>TMS 60-27954</t>
  </si>
  <si>
    <t>BAC 1520-2659</t>
  </si>
  <si>
    <t>TMS 60-30992</t>
  </si>
  <si>
    <t>BAC 1520-2656</t>
  </si>
  <si>
    <t>Center:</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</si>
  <si>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</si>
  <si>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</si>
  <si>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</si>
  <si>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</si>
  <si>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</si>
  <si>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</si>
  <si>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</si>
  <si>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</si>
  <si>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</si>
  <si>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</si>
  <si>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</si>
  <si>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</si>
  <si>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</si>
  <si>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</si>
  <si>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</si>
  <si>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</si>
  <si>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</si>
  <si>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</si>
  <si>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</si>
  <si>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</si>
  <si>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</si>
  <si>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</si>
  <si>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</si>
  <si>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r>
      <t>y</t>
    </r>
    <r>
      <rPr>
        <vertAlign val="superscript"/>
        <sz val="10"/>
        <rFont val="Calibri"/>
        <family val="2"/>
        <scheme val="minor"/>
      </rPr>
      <t>2</t>
    </r>
    <r>
      <rPr>
        <sz val="10"/>
        <rFont val="Calibri"/>
        <family val="2"/>
        <scheme val="minor"/>
      </rPr>
      <t>A</t>
    </r>
  </si>
  <si>
    <r>
      <t>z</t>
    </r>
    <r>
      <rPr>
        <vertAlign val="superscript"/>
        <sz val="10"/>
        <rFont val="Calibri"/>
        <family val="2"/>
        <scheme val="minor"/>
      </rPr>
      <t>2</t>
    </r>
    <r>
      <rPr>
        <sz val="10"/>
        <rFont val="Calibri"/>
        <family val="2"/>
        <scheme val="minor"/>
      </rPr>
      <t>A</t>
    </r>
  </si>
  <si>
    <r>
      <t>Sum: y</t>
    </r>
    <r>
      <rPr>
        <vertAlign val="superscript"/>
        <sz val="10"/>
        <rFont val="Calibri"/>
        <family val="2"/>
        <scheme val="minor"/>
      </rPr>
      <t>2</t>
    </r>
    <r>
      <rPr>
        <sz val="10"/>
        <rFont val="Calibri"/>
        <family val="2"/>
        <scheme val="minor"/>
      </rPr>
      <t>A</t>
    </r>
  </si>
  <si>
    <r>
      <t>Sum: z</t>
    </r>
    <r>
      <rPr>
        <vertAlign val="superscript"/>
        <sz val="10"/>
        <rFont val="Calibri"/>
        <family val="2"/>
        <scheme val="minor"/>
      </rPr>
      <t>2</t>
    </r>
    <r>
      <rPr>
        <sz val="10"/>
        <rFont val="Calibri"/>
        <family val="2"/>
        <scheme val="minor"/>
      </rPr>
      <t>A</t>
    </r>
  </si>
  <si>
    <r>
      <t>(mm</t>
    </r>
    <r>
      <rPr>
        <vertAlign val="superscript"/>
        <sz val="10"/>
        <rFont val="Calibri"/>
        <family val="2"/>
        <scheme val="minor"/>
      </rPr>
      <t>4</t>
    </r>
    <r>
      <rPr>
        <sz val="10"/>
        <rFont val="Calibri"/>
        <family val="2"/>
        <scheme val="minor"/>
      </rPr>
      <t>)</t>
    </r>
  </si>
  <si>
    <r>
      <t>in</t>
    </r>
    <r>
      <rPr>
        <vertAlign val="superscript"/>
        <sz val="10"/>
        <rFont val="Calibri"/>
        <family val="2"/>
        <scheme val="minor"/>
      </rPr>
      <t>2</t>
    </r>
  </si>
  <si>
    <r>
      <t>in</t>
    </r>
    <r>
      <rPr>
        <vertAlign val="superscript"/>
        <sz val="10"/>
        <rFont val="Calibri"/>
        <family val="2"/>
        <scheme val="minor"/>
      </rPr>
      <t>4</t>
    </r>
  </si>
  <si>
    <r>
      <t>y</t>
    </r>
    <r>
      <rPr>
        <vertAlign val="subscript"/>
        <sz val="10"/>
        <rFont val="Calibri"/>
        <family val="2"/>
        <scheme val="minor"/>
      </rPr>
      <t>upper</t>
    </r>
    <r>
      <rPr>
        <sz val="10"/>
        <rFont val="Calibri"/>
        <family val="2"/>
        <scheme val="minor"/>
      </rPr>
      <t xml:space="preserve"> =</t>
    </r>
  </si>
  <si>
    <r>
      <t>x</t>
    </r>
    <r>
      <rPr>
        <vertAlign val="subscript"/>
        <sz val="10"/>
        <rFont val="Calibri"/>
        <family val="2"/>
        <scheme val="minor"/>
      </rPr>
      <t>left</t>
    </r>
    <r>
      <rPr>
        <sz val="10"/>
        <rFont val="Calibri"/>
        <family val="2"/>
        <scheme val="minor"/>
      </rPr>
      <t xml:space="preserve"> =</t>
    </r>
  </si>
  <si>
    <r>
      <t>y</t>
    </r>
    <r>
      <rPr>
        <vertAlign val="subscript"/>
        <sz val="10"/>
        <rFont val="Calibri"/>
        <family val="2"/>
        <scheme val="minor"/>
      </rPr>
      <t>lower</t>
    </r>
    <r>
      <rPr>
        <sz val="10"/>
        <rFont val="Calibri"/>
        <family val="2"/>
        <scheme val="minor"/>
      </rPr>
      <t xml:space="preserve"> =</t>
    </r>
  </si>
  <si>
    <r>
      <t>x</t>
    </r>
    <r>
      <rPr>
        <vertAlign val="subscript"/>
        <sz val="10"/>
        <rFont val="Calibri"/>
        <family val="2"/>
        <scheme val="minor"/>
      </rPr>
      <t>right</t>
    </r>
    <r>
      <rPr>
        <sz val="10"/>
        <rFont val="Calibri"/>
        <family val="2"/>
        <scheme val="minor"/>
      </rPr>
      <t xml:space="preserve"> =</t>
    </r>
  </si>
  <si>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</si>
  <si>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Find out more about the Design and Analysis services provided by Abbott Aerospace</t>
  </si>
  <si>
    <t>Established in Canada 2008 we relocated to Grand Cayman in 2015. Abbott Aerospace SEZC Ltd. specializes in helping our partners bring the best aircraft product to market in the shortest time. We help you define your aircraft and execute your development program.</t>
  </si>
  <si>
    <t>About the Abbott Aerospace Analysis Spreadsheets:</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</si>
  <si>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</si>
  <si>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</si>
  <si>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</si>
  <si>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</si>
  <si>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</si>
  <si>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</si>
  <si>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</si>
  <si>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</si>
  <si>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If you see errors on this spreadsheet it is because you do not have the XL-Viking Plugin, to find out more:</t>
  </si>
  <si>
    <t>SECTION PROPERTIES - SEAT TRACKS</t>
  </si>
  <si>
    <t>www.xl-viking.com</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</si>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</sst>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
    <numFmt numFmtId="166" formatCode="0.0000"/>
    <numFmt numFmtId="167" formatCode="&quot;$&quot;#,##0\ ;\(&quot;$&quot;#,##0\)"/>
  </numFmts>
  <fonts count="21" x14ac:knownFonts="1">
    <font>
      <sz val="10"/>
      <color theme="1"/>
      <name val="Arial"/>
      <family val="2"/>
    </font>
    <font>
      <sz val="10"/>
      <name val="Arial"/>
      <family val="2"/>
    </font>
    <font>
      <sz val="10"/>
      <color indexed="24"/>
      <name val="Arial"/>
      <family val="2"/>
    </font>
    <font>
      <sz val="10"/>
      <color indexed="8"/>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sz val="10"/>
      <color theme="1"/>
      <name val="Calibri"/>
      <family val="2"/>
      <scheme val="minor"/>
    </font>
    <font>
      <sz val="10"/>
      <color rgb="FF0000CC"/>
      <name val="Calibri"/>
      <family val="2"/>
      <scheme val="minor"/>
    </font>
    <font>
      <vertAlign val="superscript"/>
      <sz val="10"/>
      <name val="Calibri"/>
      <family val="2"/>
      <scheme val="minor"/>
    </font>
    <font>
      <vertAlign val="subscript"/>
      <sz val="10"/>
      <name val="Calibri"/>
      <family val="2"/>
      <scheme val="minor"/>
    </font>
    <font>
      <b/>
      <i/>
      <sz val="10"/>
      <name val="Calibri"/>
      <family val="2"/>
      <scheme val="minor"/>
    </font>
    <font>
      <i/>
      <u/>
      <sz val="10"/>
      <color theme="10"/>
      <name val="Calibri"/>
      <family val="2"/>
    </font>
    <font>
      <u/>
      <sz val="10"/>
      <color theme="10"/>
      <name val="Calibri"/>
      <family val="2"/>
      <scheme val="minor"/>
    </font>
    <font>
      <u/>
      <sz val="10"/>
      <color theme="10"/>
      <name val="Arial"/>
    </font>
    <font>
      <sz val="10"/>
      <name val="Arial"/>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diagonal/>
    </border>
    <border>
      <left/>
      <right style="thin">
        <color indexed="64"/>
      </right>
      <top/>
      <bottom/>
      <diagonal/>
    </border>
  </borders>
  <cellStyleXfs count="13">
    <xf numFmtId="0" fontId="0" fillId="0" borderId="0"/>
    <xf numFmtId="0" fontId="1" fillId="0" borderId="0"/>
    <xf numFmtId="3" fontId="2" fillId="0" borderId="0" applyFont="0" applyFill="0" applyBorder="0" applyAlignment="0" applyProtection="0"/>
    <xf numFmtId="167" fontId="2" fillId="0" borderId="0" applyFont="0" applyFill="0" applyBorder="0" applyAlignment="0" applyProtection="0"/>
    <xf numFmtId="0" fontId="2" fillId="0" borderId="0" applyFont="0" applyFill="0" applyBorder="0" applyAlignment="0" applyProtection="0"/>
    <xf numFmtId="2" fontId="2" fillId="0" borderId="0" applyFont="0" applyFill="0" applyBorder="0" applyAlignment="0" applyProtection="0"/>
    <xf numFmtId="0" fontId="1" fillId="0" borderId="0"/>
    <xf numFmtId="0" fontId="3" fillId="0" borderId="0"/>
    <xf numFmtId="0" fontId="1" fillId="0" borderId="0"/>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0" borderId="0"/>
  </cellStyleXfs>
  <cellXfs count="95">
    <xf numFmtId="0" fontId="0" fillId="0" borderId="0" xfId="0"/>
    <xf numFmtId="0" fontId="4" fillId="0" borderId="0" xfId="6" applyFont="1" applyProtection="1">
      <protection locked="0"/>
    </xf>
    <xf numFmtId="0" fontId="4" fillId="0" borderId="0" xfId="6" applyFont="1" applyAlignment="1" applyProtection="1">
      <alignment horizontal="right"/>
      <protection locked="0"/>
    </xf>
    <xf numFmtId="0" fontId="5" fillId="0" borderId="0" xfId="6" applyFont="1" applyProtection="1">
      <protection locked="0"/>
    </xf>
    <xf numFmtId="0" fontId="5" fillId="0" borderId="0" xfId="6" applyFont="1" applyAlignment="1" applyProtection="1">
      <alignment horizontal="left"/>
      <protection locked="0"/>
    </xf>
    <xf numFmtId="0" fontId="4" fillId="0" borderId="0" xfId="6" applyFont="1"/>
    <xf numFmtId="0" fontId="4" fillId="0" borderId="1" xfId="6" applyFont="1" applyBorder="1" applyAlignment="1">
      <alignment horizontal="center"/>
    </xf>
    <xf numFmtId="0" fontId="4" fillId="0" borderId="0" xfId="6" applyFont="1" applyAlignment="1">
      <alignment horizontal="right"/>
    </xf>
    <xf numFmtId="0" fontId="6" fillId="0" borderId="0" xfId="6" applyFont="1" applyAlignment="1">
      <alignment horizontal="left"/>
    </xf>
    <xf numFmtId="0" fontId="4" fillId="0" borderId="2" xfId="6" applyFont="1" applyBorder="1" applyAlignment="1">
      <alignment horizontal="center"/>
    </xf>
    <xf numFmtId="14" fontId="5" fillId="0" borderId="0" xfId="6" quotePrefix="1" applyNumberFormat="1" applyFont="1" applyProtection="1">
      <protection locked="0"/>
    </xf>
    <xf numFmtId="0" fontId="4" fillId="0" borderId="2" xfId="8" applyFont="1" applyBorder="1" applyAlignment="1">
      <alignment horizontal="center"/>
    </xf>
    <xf numFmtId="1" fontId="4" fillId="0" borderId="2" xfId="8" applyNumberFormat="1" applyFont="1" applyBorder="1" applyAlignment="1">
      <alignment horizontal="center"/>
    </xf>
    <xf numFmtId="0" fontId="7" fillId="0" borderId="0" xfId="6" applyFont="1" applyAlignment="1" applyProtection="1">
      <alignment horizontal="left"/>
      <protection locked="0"/>
    </xf>
    <xf numFmtId="0" fontId="4" fillId="0" borderId="0" xfId="8" applyFont="1"/>
    <xf numFmtId="0" fontId="6" fillId="0" borderId="0" xfId="6" applyFont="1"/>
    <xf numFmtId="0" fontId="6" fillId="0" borderId="0" xfId="6" quotePrefix="1" applyFont="1" applyAlignment="1">
      <alignment vertical="center"/>
    </xf>
    <xf numFmtId="0" fontId="6" fillId="0" borderId="0" xfId="6" applyFont="1" applyAlignment="1">
      <alignment vertical="center"/>
    </xf>
    <xf numFmtId="0" fontId="4" fillId="0" borderId="0" xfId="6" applyFont="1" applyAlignment="1">
      <alignment horizontal="center"/>
    </xf>
    <xf numFmtId="0" fontId="6" fillId="0" borderId="0" xfId="6" applyFont="1" applyAlignment="1">
      <alignment horizontal="right"/>
    </xf>
    <xf numFmtId="0" fontId="8" fillId="0" borderId="0" xfId="6" applyFont="1"/>
    <xf numFmtId="0" fontId="9" fillId="0" borderId="0" xfId="6" applyFont="1"/>
    <xf numFmtId="0" fontId="10" fillId="0" borderId="0" xfId="6" applyFont="1"/>
    <xf numFmtId="0" fontId="4" fillId="0" borderId="0" xfId="6" applyFont="1" applyBorder="1" applyAlignment="1"/>
    <xf numFmtId="0" fontId="10" fillId="0" borderId="0" xfId="6" applyFont="1" applyBorder="1" applyAlignment="1"/>
    <xf numFmtId="0" fontId="4" fillId="0" borderId="1" xfId="6" applyFont="1" applyBorder="1"/>
    <xf numFmtId="0" fontId="4" fillId="0" borderId="2" xfId="6" applyFont="1" applyBorder="1"/>
    <xf numFmtId="0" fontId="4" fillId="0" borderId="0" xfId="0" applyFont="1" applyBorder="1" applyProtection="1">
      <protection locked="0"/>
    </xf>
    <xf numFmtId="0" fontId="4" fillId="0" borderId="0" xfId="1" applyFont="1" applyProtection="1">
      <protection locked="0"/>
    </xf>
    <xf numFmtId="0" fontId="6" fillId="0" borderId="0" xfId="1" applyFont="1" applyProtection="1">
      <protection locked="0"/>
    </xf>
    <xf numFmtId="0" fontId="4" fillId="0" borderId="0" xfId="1" applyFont="1"/>
    <xf numFmtId="0" fontId="4" fillId="0" borderId="2" xfId="1" applyFont="1" applyBorder="1" applyAlignment="1">
      <alignment horizontal="center"/>
    </xf>
    <xf numFmtId="0" fontId="4" fillId="0" borderId="2" xfId="1" applyFont="1" applyBorder="1"/>
    <xf numFmtId="165" fontId="4" fillId="0" borderId="0" xfId="1" applyNumberFormat="1" applyFont="1"/>
    <xf numFmtId="0" fontId="4" fillId="0" borderId="0" xfId="1" applyFont="1" applyAlignment="1">
      <alignment horizontal="center"/>
    </xf>
    <xf numFmtId="0" fontId="4" fillId="0" borderId="0" xfId="1" applyFont="1" applyAlignment="1">
      <alignment horizontal="right"/>
    </xf>
    <xf numFmtId="0" fontId="4" fillId="0" borderId="0" xfId="1" applyFont="1" applyAlignment="1" applyProtection="1">
      <alignment horizontal="right"/>
      <protection locked="0"/>
    </xf>
    <xf numFmtId="0" fontId="4" fillId="0" borderId="0" xfId="1" applyFont="1" applyFill="1" applyBorder="1" applyAlignment="1">
      <alignment horizontal="center"/>
    </xf>
    <xf numFmtId="1" fontId="4" fillId="0" borderId="0" xfId="1" applyNumberFormat="1" applyFont="1" applyAlignment="1">
      <alignment horizontal="center"/>
    </xf>
    <xf numFmtId="164" fontId="4" fillId="0" borderId="0" xfId="1" applyNumberFormat="1" applyFont="1" applyAlignment="1">
      <alignment horizontal="center"/>
    </xf>
    <xf numFmtId="0" fontId="4" fillId="0" borderId="4" xfId="1" applyFont="1" applyBorder="1" applyAlignment="1">
      <alignment horizontal="center"/>
    </xf>
    <xf numFmtId="0" fontId="4" fillId="0" borderId="3" xfId="1" applyFont="1" applyBorder="1" applyProtection="1">
      <protection locked="0"/>
    </xf>
    <xf numFmtId="0" fontId="6" fillId="0" borderId="0" xfId="1" applyFont="1" applyFill="1" applyBorder="1" applyAlignment="1" applyProtection="1">
      <alignment horizontal="right"/>
      <protection locked="0"/>
    </xf>
    <xf numFmtId="0" fontId="6" fillId="0" borderId="0" xfId="1" applyFont="1" applyFill="1" applyBorder="1" applyProtection="1">
      <protection locked="0"/>
    </xf>
    <xf numFmtId="0" fontId="4" fillId="0" borderId="0" xfId="1" applyFont="1" applyBorder="1" applyProtection="1">
      <protection locked="0"/>
    </xf>
    <xf numFmtId="1" fontId="4" fillId="0" borderId="2" xfId="1" applyNumberFormat="1" applyFont="1" applyBorder="1" applyAlignment="1">
      <alignment horizontal="center"/>
    </xf>
    <xf numFmtId="0" fontId="4" fillId="0" borderId="0" xfId="1" applyFont="1" applyBorder="1" applyAlignment="1" applyProtection="1">
      <alignment horizontal="center"/>
      <protection locked="0"/>
    </xf>
    <xf numFmtId="165" fontId="4" fillId="0" borderId="0" xfId="1" applyNumberFormat="1" applyFont="1" applyAlignment="1">
      <alignment horizontal="center"/>
    </xf>
    <xf numFmtId="0" fontId="4" fillId="0" borderId="0" xfId="1" applyFont="1" applyAlignment="1" applyProtection="1">
      <alignment horizontal="center"/>
      <protection locked="0"/>
    </xf>
    <xf numFmtId="165" fontId="12" fillId="0" borderId="0" xfId="1" applyNumberFormat="1" applyFont="1" applyBorder="1" applyAlignment="1" applyProtection="1">
      <alignment horizontal="center"/>
      <protection locked="0"/>
    </xf>
    <xf numFmtId="2" fontId="12" fillId="0" borderId="0" xfId="1" applyNumberFormat="1" applyFont="1" applyProtection="1">
      <protection locked="0"/>
    </xf>
    <xf numFmtId="166" fontId="4" fillId="0" borderId="0" xfId="1" applyNumberFormat="1" applyFont="1" applyAlignment="1">
      <alignment horizontal="center"/>
    </xf>
    <xf numFmtId="166" fontId="4" fillId="0" borderId="0" xfId="1" applyNumberFormat="1" applyFont="1"/>
    <xf numFmtId="165" fontId="12" fillId="0" borderId="0" xfId="1" applyNumberFormat="1" applyFont="1" applyAlignment="1" applyProtection="1">
      <alignment horizontal="center"/>
      <protection locked="0"/>
    </xf>
    <xf numFmtId="166" fontId="4" fillId="0" borderId="0" xfId="1" applyNumberFormat="1" applyFont="1" applyBorder="1" applyAlignment="1" applyProtection="1">
      <alignment horizontal="right"/>
      <protection locked="0"/>
    </xf>
    <xf numFmtId="166" fontId="6" fillId="0" borderId="0" xfId="1" applyNumberFormat="1" applyFont="1" applyBorder="1" applyAlignment="1" applyProtection="1">
      <alignment horizontal="center"/>
      <protection locked="0"/>
    </xf>
    <xf numFmtId="0" fontId="4" fillId="0" borderId="0" xfId="1" applyFont="1" applyBorder="1" applyAlignment="1">
      <alignment horizontal="right"/>
    </xf>
    <xf numFmtId="0" fontId="4" fillId="0" borderId="0" xfId="1" applyFont="1" applyBorder="1"/>
    <xf numFmtId="0" fontId="4" fillId="0" borderId="0" xfId="1" applyFont="1" applyBorder="1" applyAlignment="1" applyProtection="1">
      <alignment horizontal="right"/>
      <protection locked="0"/>
    </xf>
    <xf numFmtId="0" fontId="8" fillId="0" borderId="0" xfId="1" applyFont="1"/>
    <xf numFmtId="2" fontId="4" fillId="0" borderId="0" xfId="1" applyNumberFormat="1" applyFont="1" applyAlignment="1">
      <alignment horizontal="center"/>
    </xf>
    <xf numFmtId="166" fontId="4" fillId="0" borderId="0" xfId="1" applyNumberFormat="1" applyFont="1" applyProtection="1">
      <protection locked="0"/>
    </xf>
    <xf numFmtId="165" fontId="4" fillId="0" borderId="0" xfId="1" applyNumberFormat="1" applyFont="1" applyBorder="1" applyProtection="1">
      <protection locked="0"/>
    </xf>
    <xf numFmtId="166" fontId="4" fillId="0" borderId="0" xfId="1" applyNumberFormat="1" applyFont="1" applyBorder="1" applyProtection="1">
      <protection locked="0"/>
    </xf>
    <xf numFmtId="0" fontId="8" fillId="0" borderId="2" xfId="1" applyFont="1" applyBorder="1"/>
    <xf numFmtId="0" fontId="6" fillId="0" borderId="0" xfId="1" applyFont="1" applyAlignment="1">
      <alignment horizontal="right"/>
    </xf>
    <xf numFmtId="0" fontId="6" fillId="0" borderId="0" xfId="1" applyFont="1" applyAlignment="1">
      <alignment horizontal="left"/>
    </xf>
    <xf numFmtId="0" fontId="8" fillId="0" borderId="0" xfId="1" applyFont="1" applyProtection="1">
      <protection locked="0"/>
    </xf>
    <xf numFmtId="165" fontId="4" fillId="0" borderId="0" xfId="1" applyNumberFormat="1" applyFont="1" applyBorder="1" applyAlignment="1" applyProtection="1">
      <alignment horizontal="center"/>
      <protection locked="0"/>
    </xf>
    <xf numFmtId="2" fontId="4" fillId="0" borderId="0" xfId="1" applyNumberFormat="1" applyFont="1" applyProtection="1">
      <protection locked="0"/>
    </xf>
    <xf numFmtId="0" fontId="4" fillId="0" borderId="0" xfId="0" applyFont="1" applyAlignment="1">
      <alignment horizontal="center"/>
    </xf>
    <xf numFmtId="1" fontId="6" fillId="0" borderId="0" xfId="0" applyNumberFormat="1" applyFont="1" applyBorder="1" applyAlignment="1" applyProtection="1">
      <alignment horizontal="right"/>
      <protection locked="0"/>
    </xf>
    <xf numFmtId="0" fontId="6" fillId="0" borderId="0" xfId="0" applyFont="1" applyAlignment="1">
      <alignment horizontal="center"/>
    </xf>
    <xf numFmtId="0" fontId="6" fillId="0" borderId="0" xfId="0" applyFont="1" applyBorder="1" applyProtection="1">
      <protection locked="0"/>
    </xf>
    <xf numFmtId="0" fontId="16" fillId="0" borderId="0" xfId="0" applyFont="1" applyAlignment="1">
      <alignment horizontal="center"/>
    </xf>
    <xf numFmtId="0" fontId="4" fillId="0" borderId="0" xfId="6" applyFont="1" applyBorder="1" applyAlignment="1">
      <alignment horizontal="center"/>
    </xf>
    <xf numFmtId="0" fontId="4" fillId="0" borderId="0" xfId="6" applyFont="1" applyBorder="1"/>
    <xf numFmtId="0" fontId="4" fillId="0" borderId="0" xfId="6" applyFont="1" applyBorder="1" applyAlignment="1">
      <alignment horizontal="right"/>
    </xf>
    <xf numFmtId="0" fontId="6" fillId="0" borderId="0" xfId="6" applyFont="1" applyBorder="1" applyAlignment="1">
      <alignment horizontal="left"/>
    </xf>
    <xf numFmtId="0" fontId="4" fillId="0" borderId="0" xfId="8" applyFont="1" applyBorder="1" applyAlignment="1">
      <alignment horizontal="center"/>
    </xf>
    <xf numFmtId="1" fontId="4" fillId="0" borderId="0" xfId="8" applyNumberFormat="1" applyFont="1" applyBorder="1" applyAlignment="1">
      <alignment horizontal="center"/>
    </xf>
    <xf numFmtId="0" fontId="8" fillId="0" borderId="0" xfId="6" applyFont="1" applyBorder="1" applyAlignment="1">
      <alignment horizontal="center"/>
    </xf>
    <xf numFmtId="0" fontId="8" fillId="0" borderId="0" xfId="6" applyFont="1" applyBorder="1"/>
    <xf numFmtId="164" fontId="4" fillId="0" borderId="0" xfId="8" applyNumberFormat="1" applyFont="1" applyBorder="1" applyAlignment="1">
      <alignment horizontal="center"/>
    </xf>
    <xf numFmtId="0" fontId="17" fillId="0" borderId="0" xfId="9" applyFont="1" applyBorder="1" applyAlignment="1" applyProtection="1">
      <alignment horizontal="center"/>
      <protection locked="0"/>
    </xf>
    <xf numFmtId="0" fontId="4" fillId="0" borderId="0" xfId="6" applyFont="1" applyBorder="1" applyAlignment="1">
      <alignment horizontal="left" vertical="top" wrapText="1"/>
    </xf>
    <xf numFmtId="0" fontId="11" fillId="0" borderId="0" xfId="10" applyBorder="1" applyAlignment="1" applyProtection="1">
      <alignment horizontal="center"/>
    </xf>
    <xf numFmtId="0" fontId="11" fillId="0" borderId="0" xfId="10" applyFont="1" applyBorder="1" applyAlignment="1" applyProtection="1">
      <alignment horizontal="center"/>
    </xf>
    <xf numFmtId="0" fontId="4" fillId="0" borderId="0" xfId="6" applyFont="1" applyBorder="1" applyAlignment="1">
      <alignment horizontal="left" vertical="top" wrapText="1"/>
    </xf>
    <xf numFmtId="0" fontId="4" fillId="0" borderId="0" xfId="6" applyFont="1" applyBorder="1" applyAlignment="1">
      <alignment horizontal="left" wrapText="1"/>
    </xf>
    <xf numFmtId="0" fontId="11" fillId="0" borderId="0" xfId="10" applyBorder="1" applyAlignment="1" applyProtection="1">
      <alignment horizontal="center"/>
    </xf>
    <xf numFmtId="0" fontId="13" fillId="0" borderId="0" xfId="1" applyFont="1" applyAlignment="1" applyProtection="1">
      <alignment horizontal="left"/>
      <protection locked="0"/>
    </xf>
    <xf numFmtId="0" fontId="18" fillId="0" borderId="0" xfId="11" applyFont="1" applyBorder="1" applyAlignment="1" applyProtection="1">
      <alignment horizontal="center"/>
    </xf>
    <xf numFmtId="0" fontId="20" fillId="0" borderId="0" xfId="12"/>
    <xf numFmtId="0" fontId="19" fillId="0" borderId="0" xfId="11" applyBorder="1" applyAlignment="1">
      <alignment horizontal="center"/>
    </xf>
  </cellXfs>
  <cellStyles count="13">
    <cellStyle name="Comma0" xfId="2"/>
    <cellStyle name="Currency0" xfId="3"/>
    <cellStyle name="Date" xfId="4"/>
    <cellStyle name="Fixed" xfId="5"/>
    <cellStyle name="Hyperlink" xfId="9" builtinId="8"/>
    <cellStyle name="Hyperlink 2" xfId="10"/>
    <cellStyle name="Hyperlink 3" xfId="11"/>
    <cellStyle name="Normal" xfId="0" builtinId="0"/>
    <cellStyle name="Normal 2" xfId="1"/>
    <cellStyle name="Normal 2 2" xfId="6"/>
    <cellStyle name="Normal 3" xfId="7"/>
    <cellStyle name="Normal 4" xfId="8"/>
    <cellStyle name="Normal 5" xfId="12"/>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73597263562503"/>
          <c:y val="6.9102358548741763E-2"/>
          <c:w val="0.82154158196245408"/>
          <c:h val="0.82909318117513908"/>
        </c:manualLayout>
      </c:layout>
      <c:scatterChart>
        <c:scatterStyle val="lineMarker"/>
        <c:varyColors val="0"/>
        <c:ser>
          <c:idx val="0"/>
          <c:order val="0"/>
          <c:spPr>
            <a:ln w="19050">
              <a:solidFill>
                <a:srgbClr val="000000"/>
              </a:solidFill>
            </a:ln>
          </c:spPr>
          <c:marker>
            <c:symbol val="none"/>
          </c:marker>
          <c:xVal>
            <c:numRef>
              <c:f>'Regular Seat Tracks'!$AH$15:$AH$19</c:f>
              <c:numCache>
                <c:formatCode>0.000</c:formatCode>
                <c:ptCount val="5"/>
                <c:pt idx="0">
                  <c:v>-0.8</c:v>
                </c:pt>
                <c:pt idx="1">
                  <c:v>-0.8</c:v>
                </c:pt>
                <c:pt idx="2">
                  <c:v>0.8</c:v>
                </c:pt>
                <c:pt idx="3">
                  <c:v>0.8</c:v>
                </c:pt>
                <c:pt idx="4">
                  <c:v>-0.8</c:v>
                </c:pt>
              </c:numCache>
            </c:numRef>
          </c:xVal>
          <c:yVal>
            <c:numRef>
              <c:f>'Regular Seat Tracks'!$AI$15:$AI$19</c:f>
              <c:numCache>
                <c:formatCode>General</c:formatCode>
                <c:ptCount val="5"/>
                <c:pt idx="0">
                  <c:v>0</c:v>
                </c:pt>
                <c:pt idx="1">
                  <c:v>0.14000000000000001</c:v>
                </c:pt>
                <c:pt idx="2">
                  <c:v>0.14000000000000001</c:v>
                </c:pt>
                <c:pt idx="3">
                  <c:v>0</c:v>
                </c:pt>
                <c:pt idx="4" formatCode="0.000">
                  <c:v>0</c:v>
                </c:pt>
              </c:numCache>
            </c:numRef>
          </c:yVal>
          <c:smooth val="0"/>
          <c:extLst>
            <c:ext xmlns:c16="http://schemas.microsoft.com/office/drawing/2014/chart" uri="{C3380CC4-5D6E-409C-BE32-E72D297353CC}">
              <c16:uniqueId val="{00000000-26FB-464B-8D8F-2131DD776320}"/>
            </c:ext>
          </c:extLst>
        </c:ser>
        <c:ser>
          <c:idx val="1"/>
          <c:order val="1"/>
          <c:spPr>
            <a:ln w="19050">
              <a:solidFill>
                <a:srgbClr val="000000"/>
              </a:solidFill>
            </a:ln>
          </c:spPr>
          <c:marker>
            <c:symbol val="none"/>
          </c:marker>
          <c:xVal>
            <c:numRef>
              <c:f>'Regular Seat Tracks'!$AK$15:$AK$19</c:f>
              <c:numCache>
                <c:formatCode>0.000</c:formatCode>
                <c:ptCount val="5"/>
                <c:pt idx="0">
                  <c:v>-4.2500000000000003E-2</c:v>
                </c:pt>
                <c:pt idx="1">
                  <c:v>-4.2500000000000003E-2</c:v>
                </c:pt>
                <c:pt idx="2">
                  <c:v>4.2500000000000003E-2</c:v>
                </c:pt>
                <c:pt idx="3">
                  <c:v>4.2500000000000003E-2</c:v>
                </c:pt>
                <c:pt idx="4">
                  <c:v>-4.2500000000000003E-2</c:v>
                </c:pt>
              </c:numCache>
            </c:numRef>
          </c:xVal>
          <c:yVal>
            <c:numRef>
              <c:f>'Regular Seat Tracks'!$AL$15:$AL$19</c:f>
              <c:numCache>
                <c:formatCode>General</c:formatCode>
                <c:ptCount val="5"/>
                <c:pt idx="0">
                  <c:v>0.14000000000000001</c:v>
                </c:pt>
                <c:pt idx="1">
                  <c:v>1.2199999999999998</c:v>
                </c:pt>
                <c:pt idx="2">
                  <c:v>1.2199999999999998</c:v>
                </c:pt>
                <c:pt idx="3">
                  <c:v>0.14000000000000001</c:v>
                </c:pt>
                <c:pt idx="4" formatCode="0.000">
                  <c:v>0.14000000000000001</c:v>
                </c:pt>
              </c:numCache>
            </c:numRef>
          </c:yVal>
          <c:smooth val="0"/>
          <c:extLst>
            <c:ext xmlns:c16="http://schemas.microsoft.com/office/drawing/2014/chart" uri="{C3380CC4-5D6E-409C-BE32-E72D297353CC}">
              <c16:uniqueId val="{00000001-26FB-464B-8D8F-2131DD776320}"/>
            </c:ext>
          </c:extLst>
        </c:ser>
        <c:ser>
          <c:idx val="2"/>
          <c:order val="2"/>
          <c:spPr>
            <a:ln w="19050">
              <a:solidFill>
                <a:srgbClr val="000000"/>
              </a:solidFill>
            </a:ln>
          </c:spPr>
          <c:marker>
            <c:symbol val="none"/>
          </c:marker>
          <c:xVal>
            <c:numRef>
              <c:f>'Regular Seat Tracks'!$AN$15:$AN$19</c:f>
              <c:numCache>
                <c:formatCode>0.000</c:formatCode>
                <c:ptCount val="5"/>
                <c:pt idx="0">
                  <c:v>-1.6900000000000002</c:v>
                </c:pt>
                <c:pt idx="1">
                  <c:v>-1.6900000000000002</c:v>
                </c:pt>
                <c:pt idx="2">
                  <c:v>-0.67000000000000015</c:v>
                </c:pt>
                <c:pt idx="3">
                  <c:v>-0.67000000000000015</c:v>
                </c:pt>
                <c:pt idx="4">
                  <c:v>-1.6900000000000002</c:v>
                </c:pt>
              </c:numCache>
            </c:numRef>
          </c:xVal>
          <c:yVal>
            <c:numRef>
              <c:f>'Regular Seat Tracks'!$AO$15:$AO$19</c:f>
              <c:numCache>
                <c:formatCode>General</c:formatCode>
                <c:ptCount val="5"/>
                <c:pt idx="0">
                  <c:v>1.2199999999999998</c:v>
                </c:pt>
                <c:pt idx="1">
                  <c:v>1.2899999999999996</c:v>
                </c:pt>
                <c:pt idx="2">
                  <c:v>1.2899999999999996</c:v>
                </c:pt>
                <c:pt idx="3">
                  <c:v>1.2199999999999998</c:v>
                </c:pt>
                <c:pt idx="4" formatCode="0.000">
                  <c:v>1.2199999999999998</c:v>
                </c:pt>
              </c:numCache>
            </c:numRef>
          </c:yVal>
          <c:smooth val="0"/>
          <c:extLst>
            <c:ext xmlns:c16="http://schemas.microsoft.com/office/drawing/2014/chart" uri="{C3380CC4-5D6E-409C-BE32-E72D297353CC}">
              <c16:uniqueId val="{00000002-26FB-464B-8D8F-2131DD776320}"/>
            </c:ext>
          </c:extLst>
        </c:ser>
        <c:ser>
          <c:idx val="3"/>
          <c:order val="3"/>
          <c:spPr>
            <a:ln w="19050">
              <a:solidFill>
                <a:srgbClr val="000000"/>
              </a:solidFill>
            </a:ln>
          </c:spPr>
          <c:marker>
            <c:symbol val="none"/>
          </c:marker>
          <c:xVal>
            <c:numRef>
              <c:f>'Regular Seat Tracks'!$AH$21:$AH$25</c:f>
              <c:numCache>
                <c:formatCode>0.000</c:formatCode>
                <c:ptCount val="5"/>
                <c:pt idx="0">
                  <c:v>-0.67</c:v>
                </c:pt>
                <c:pt idx="1">
                  <c:v>-0.67</c:v>
                </c:pt>
                <c:pt idx="2">
                  <c:v>0.67</c:v>
                </c:pt>
                <c:pt idx="3">
                  <c:v>0.67</c:v>
                </c:pt>
                <c:pt idx="4">
                  <c:v>-0.67</c:v>
                </c:pt>
              </c:numCache>
            </c:numRef>
          </c:xVal>
          <c:yVal>
            <c:numRef>
              <c:f>'Regular Seat Tracks'!$AI$21:$AI$25</c:f>
              <c:numCache>
                <c:formatCode>General</c:formatCode>
                <c:ptCount val="5"/>
                <c:pt idx="0">
                  <c:v>1.2199999999999998</c:v>
                </c:pt>
                <c:pt idx="1">
                  <c:v>1.3599999999999999</c:v>
                </c:pt>
                <c:pt idx="2">
                  <c:v>1.3599999999999999</c:v>
                </c:pt>
                <c:pt idx="3">
                  <c:v>1.2199999999999998</c:v>
                </c:pt>
                <c:pt idx="4" formatCode="0.000">
                  <c:v>1.2199999999999998</c:v>
                </c:pt>
              </c:numCache>
            </c:numRef>
          </c:yVal>
          <c:smooth val="0"/>
          <c:extLst>
            <c:ext xmlns:c16="http://schemas.microsoft.com/office/drawing/2014/chart" uri="{C3380CC4-5D6E-409C-BE32-E72D297353CC}">
              <c16:uniqueId val="{00000003-26FB-464B-8D8F-2131DD776320}"/>
            </c:ext>
          </c:extLst>
        </c:ser>
        <c:ser>
          <c:idx val="4"/>
          <c:order val="4"/>
          <c:spPr>
            <a:ln w="19050">
              <a:solidFill>
                <a:srgbClr val="000000"/>
              </a:solidFill>
            </a:ln>
          </c:spPr>
          <c:marker>
            <c:symbol val="none"/>
          </c:marker>
          <c:xVal>
            <c:numRef>
              <c:f>'Regular Seat Tracks'!$AK$21:$AK$25</c:f>
              <c:numCache>
                <c:formatCode>0.000</c:formatCode>
                <c:ptCount val="5"/>
                <c:pt idx="0">
                  <c:v>0.67000000000000015</c:v>
                </c:pt>
                <c:pt idx="1">
                  <c:v>0.67000000000000015</c:v>
                </c:pt>
                <c:pt idx="2">
                  <c:v>1.6900000000000002</c:v>
                </c:pt>
                <c:pt idx="3">
                  <c:v>1.6900000000000002</c:v>
                </c:pt>
                <c:pt idx="4">
                  <c:v>0.67000000000000015</c:v>
                </c:pt>
              </c:numCache>
            </c:numRef>
          </c:xVal>
          <c:yVal>
            <c:numRef>
              <c:f>'Regular Seat Tracks'!$AL$21:$AL$25</c:f>
              <c:numCache>
                <c:formatCode>General</c:formatCode>
                <c:ptCount val="5"/>
                <c:pt idx="0">
                  <c:v>1.2199999999999998</c:v>
                </c:pt>
                <c:pt idx="1">
                  <c:v>1.2899999999999996</c:v>
                </c:pt>
                <c:pt idx="2">
                  <c:v>1.2899999999999996</c:v>
                </c:pt>
                <c:pt idx="3">
                  <c:v>1.2199999999999998</c:v>
                </c:pt>
                <c:pt idx="4" formatCode="0.000">
                  <c:v>1.2199999999999998</c:v>
                </c:pt>
              </c:numCache>
            </c:numRef>
          </c:yVal>
          <c:smooth val="0"/>
          <c:extLst>
            <c:ext xmlns:c16="http://schemas.microsoft.com/office/drawing/2014/chart" uri="{C3380CC4-5D6E-409C-BE32-E72D297353CC}">
              <c16:uniqueId val="{00000004-26FB-464B-8D8F-2131DD776320}"/>
            </c:ext>
          </c:extLst>
        </c:ser>
        <c:ser>
          <c:idx val="5"/>
          <c:order val="5"/>
          <c:spPr>
            <a:ln w="19050">
              <a:solidFill>
                <a:srgbClr val="000000"/>
              </a:solidFill>
            </a:ln>
          </c:spPr>
          <c:marker>
            <c:symbol val="none"/>
          </c:marker>
          <c:xVal>
            <c:numRef>
              <c:f>'Regular Seat Tracks'!$AN$21:$AN$25</c:f>
              <c:numCache>
                <c:formatCode>0.000</c:formatCode>
                <c:ptCount val="5"/>
                <c:pt idx="0">
                  <c:v>0.4</c:v>
                </c:pt>
                <c:pt idx="1">
                  <c:v>0.4</c:v>
                </c:pt>
                <c:pt idx="2">
                  <c:v>0.67</c:v>
                </c:pt>
                <c:pt idx="3">
                  <c:v>0.67</c:v>
                </c:pt>
                <c:pt idx="4">
                  <c:v>0.4</c:v>
                </c:pt>
              </c:numCache>
            </c:numRef>
          </c:xVal>
          <c:yVal>
            <c:numRef>
              <c:f>'Regular Seat Tracks'!$AO$21:$AO$25</c:f>
              <c:numCache>
                <c:formatCode>General</c:formatCode>
                <c:ptCount val="5"/>
                <c:pt idx="0">
                  <c:v>1.36</c:v>
                </c:pt>
                <c:pt idx="1">
                  <c:v>1.5149999999999999</c:v>
                </c:pt>
                <c:pt idx="2">
                  <c:v>1.5149999999999999</c:v>
                </c:pt>
                <c:pt idx="3">
                  <c:v>1.36</c:v>
                </c:pt>
                <c:pt idx="4" formatCode="0.000">
                  <c:v>1.36</c:v>
                </c:pt>
              </c:numCache>
            </c:numRef>
          </c:yVal>
          <c:smooth val="0"/>
          <c:extLst>
            <c:ext xmlns:c16="http://schemas.microsoft.com/office/drawing/2014/chart" uri="{C3380CC4-5D6E-409C-BE32-E72D297353CC}">
              <c16:uniqueId val="{00000005-26FB-464B-8D8F-2131DD776320}"/>
            </c:ext>
          </c:extLst>
        </c:ser>
        <c:ser>
          <c:idx val="6"/>
          <c:order val="6"/>
          <c:spPr>
            <a:ln w="19050">
              <a:solidFill>
                <a:srgbClr val="000000"/>
              </a:solidFill>
            </a:ln>
          </c:spPr>
          <c:marker>
            <c:symbol val="none"/>
          </c:marker>
          <c:xVal>
            <c:numRef>
              <c:f>'Regular Seat Tracks'!$AK$27:$AK$31</c:f>
              <c:numCache>
                <c:formatCode>0.000</c:formatCode>
                <c:ptCount val="5"/>
                <c:pt idx="0">
                  <c:v>0.20999999999999996</c:v>
                </c:pt>
                <c:pt idx="1">
                  <c:v>0.20999999999999996</c:v>
                </c:pt>
                <c:pt idx="2">
                  <c:v>0.67</c:v>
                </c:pt>
                <c:pt idx="3">
                  <c:v>0.67</c:v>
                </c:pt>
                <c:pt idx="4">
                  <c:v>0.20999999999999996</c:v>
                </c:pt>
              </c:numCache>
            </c:numRef>
          </c:xVal>
          <c:yVal>
            <c:numRef>
              <c:f>'Regular Seat Tracks'!$AL$27:$AL$31</c:f>
              <c:numCache>
                <c:formatCode>General</c:formatCode>
                <c:ptCount val="5"/>
                <c:pt idx="0">
                  <c:v>1.5149999999999999</c:v>
                </c:pt>
                <c:pt idx="1">
                  <c:v>1.66</c:v>
                </c:pt>
                <c:pt idx="2">
                  <c:v>1.66</c:v>
                </c:pt>
                <c:pt idx="3">
                  <c:v>1.5149999999999999</c:v>
                </c:pt>
                <c:pt idx="4" formatCode="0.000">
                  <c:v>1.5149999999999999</c:v>
                </c:pt>
              </c:numCache>
            </c:numRef>
          </c:yVal>
          <c:smooth val="0"/>
          <c:extLst>
            <c:ext xmlns:c16="http://schemas.microsoft.com/office/drawing/2014/chart" uri="{C3380CC4-5D6E-409C-BE32-E72D297353CC}">
              <c16:uniqueId val="{00000006-26FB-464B-8D8F-2131DD776320}"/>
            </c:ext>
          </c:extLst>
        </c:ser>
        <c:ser>
          <c:idx val="7"/>
          <c:order val="7"/>
          <c:spPr>
            <a:ln w="19050">
              <a:solidFill>
                <a:srgbClr val="000000"/>
              </a:solidFill>
            </a:ln>
          </c:spPr>
          <c:marker>
            <c:symbol val="none"/>
          </c:marker>
          <c:xVal>
            <c:numRef>
              <c:f>'Regular Seat Tracks'!$AN$27:$AN$31</c:f>
              <c:numCache>
                <c:formatCode>0.000</c:formatCode>
                <c:ptCount val="5"/>
                <c:pt idx="0">
                  <c:v>-0.67</c:v>
                </c:pt>
                <c:pt idx="1">
                  <c:v>-0.67</c:v>
                </c:pt>
                <c:pt idx="2">
                  <c:v>-0.20999999999999996</c:v>
                </c:pt>
                <c:pt idx="3">
                  <c:v>-0.20999999999999996</c:v>
                </c:pt>
                <c:pt idx="4">
                  <c:v>-0.67</c:v>
                </c:pt>
              </c:numCache>
            </c:numRef>
          </c:xVal>
          <c:yVal>
            <c:numRef>
              <c:f>'Regular Seat Tracks'!$AO$27:$AO$31</c:f>
              <c:numCache>
                <c:formatCode>General</c:formatCode>
                <c:ptCount val="5"/>
                <c:pt idx="0">
                  <c:v>1.5149999999999999</c:v>
                </c:pt>
                <c:pt idx="1">
                  <c:v>1.66</c:v>
                </c:pt>
                <c:pt idx="2">
                  <c:v>1.66</c:v>
                </c:pt>
                <c:pt idx="3">
                  <c:v>1.5149999999999999</c:v>
                </c:pt>
                <c:pt idx="4" formatCode="0.000">
                  <c:v>1.5149999999999999</c:v>
                </c:pt>
              </c:numCache>
            </c:numRef>
          </c:yVal>
          <c:smooth val="0"/>
          <c:extLst>
            <c:ext xmlns:c16="http://schemas.microsoft.com/office/drawing/2014/chart" uri="{C3380CC4-5D6E-409C-BE32-E72D297353CC}">
              <c16:uniqueId val="{00000007-26FB-464B-8D8F-2131DD776320}"/>
            </c:ext>
          </c:extLst>
        </c:ser>
        <c:ser>
          <c:idx val="8"/>
          <c:order val="8"/>
          <c:spPr>
            <a:ln w="19050">
              <a:solidFill>
                <a:srgbClr val="000000"/>
              </a:solidFill>
            </a:ln>
          </c:spPr>
          <c:marker>
            <c:symbol val="none"/>
          </c:marker>
          <c:xVal>
            <c:numRef>
              <c:f>'Regular Seat Tracks'!$AH$27:$AH$31</c:f>
              <c:numCache>
                <c:formatCode>0.000</c:formatCode>
                <c:ptCount val="5"/>
                <c:pt idx="0">
                  <c:v>-0.67</c:v>
                </c:pt>
                <c:pt idx="1">
                  <c:v>-0.67</c:v>
                </c:pt>
                <c:pt idx="2">
                  <c:v>-0.4</c:v>
                </c:pt>
                <c:pt idx="3">
                  <c:v>-0.4</c:v>
                </c:pt>
                <c:pt idx="4">
                  <c:v>-0.67</c:v>
                </c:pt>
              </c:numCache>
            </c:numRef>
          </c:xVal>
          <c:yVal>
            <c:numRef>
              <c:f>'Regular Seat Tracks'!$AI$27:$AI$31</c:f>
              <c:numCache>
                <c:formatCode>General</c:formatCode>
                <c:ptCount val="5"/>
                <c:pt idx="0">
                  <c:v>1.36</c:v>
                </c:pt>
                <c:pt idx="1">
                  <c:v>1.5149999999999999</c:v>
                </c:pt>
                <c:pt idx="2">
                  <c:v>1.5149999999999999</c:v>
                </c:pt>
                <c:pt idx="3">
                  <c:v>1.36</c:v>
                </c:pt>
                <c:pt idx="4" formatCode="0.000">
                  <c:v>1.36</c:v>
                </c:pt>
              </c:numCache>
            </c:numRef>
          </c:yVal>
          <c:smooth val="0"/>
          <c:extLst>
            <c:ext xmlns:c16="http://schemas.microsoft.com/office/drawing/2014/chart" uri="{C3380CC4-5D6E-409C-BE32-E72D297353CC}">
              <c16:uniqueId val="{00000008-26FB-464B-8D8F-2131DD776320}"/>
            </c:ext>
          </c:extLst>
        </c:ser>
        <c:ser>
          <c:idx val="9"/>
          <c:order val="9"/>
          <c:spPr>
            <a:ln w="19050">
              <a:solidFill>
                <a:prstClr val="white">
                  <a:lumMod val="50000"/>
                </a:prstClr>
              </a:solidFill>
              <a:prstDash val="lgDashDot"/>
            </a:ln>
          </c:spPr>
          <c:marker>
            <c:symbol val="none"/>
          </c:marker>
          <c:xVal>
            <c:numRef>
              <c:f>'Regular Seat Tracks'!$AI$33:$AI$34</c:f>
              <c:numCache>
                <c:formatCode>0.0000</c:formatCode>
                <c:ptCount val="2"/>
                <c:pt idx="0">
                  <c:v>0</c:v>
                </c:pt>
                <c:pt idx="1">
                  <c:v>0</c:v>
                </c:pt>
              </c:numCache>
            </c:numRef>
          </c:xVal>
          <c:yVal>
            <c:numRef>
              <c:f>'Regular Seat Tracks'!$AH$33:$AH$34</c:f>
              <c:numCache>
                <c:formatCode>General</c:formatCode>
                <c:ptCount val="2"/>
                <c:pt idx="0">
                  <c:v>-0.25</c:v>
                </c:pt>
                <c:pt idx="1">
                  <c:v>3.75</c:v>
                </c:pt>
              </c:numCache>
            </c:numRef>
          </c:yVal>
          <c:smooth val="0"/>
          <c:extLst>
            <c:ext xmlns:c16="http://schemas.microsoft.com/office/drawing/2014/chart" uri="{C3380CC4-5D6E-409C-BE32-E72D297353CC}">
              <c16:uniqueId val="{00000009-26FB-464B-8D8F-2131DD776320}"/>
            </c:ext>
          </c:extLst>
        </c:ser>
        <c:ser>
          <c:idx val="10"/>
          <c:order val="10"/>
          <c:spPr>
            <a:ln w="19050">
              <a:solidFill>
                <a:schemeClr val="bg1">
                  <a:lumMod val="50000"/>
                </a:schemeClr>
              </a:solidFill>
              <a:prstDash val="lgDashDot"/>
            </a:ln>
          </c:spPr>
          <c:marker>
            <c:symbol val="none"/>
          </c:marker>
          <c:xVal>
            <c:numRef>
              <c:f>'Regular Seat Tracks'!$AK$33:$AK$34</c:f>
              <c:numCache>
                <c:formatCode>General</c:formatCode>
                <c:ptCount val="2"/>
                <c:pt idx="0">
                  <c:v>-2</c:v>
                </c:pt>
                <c:pt idx="1">
                  <c:v>2</c:v>
                </c:pt>
              </c:numCache>
            </c:numRef>
          </c:xVal>
          <c:yVal>
            <c:numRef>
              <c:f>'Regular Seat Tracks'!$AL$33:$AL$34</c:f>
              <c:numCache>
                <c:formatCode>0.000</c:formatCode>
                <c:ptCount val="2"/>
                <c:pt idx="0">
                  <c:v>0.96306411444457296</c:v>
                </c:pt>
                <c:pt idx="1">
                  <c:v>0.96306411444457296</c:v>
                </c:pt>
              </c:numCache>
            </c:numRef>
          </c:yVal>
          <c:smooth val="0"/>
          <c:extLst>
            <c:ext xmlns:c16="http://schemas.microsoft.com/office/drawing/2014/chart" uri="{C3380CC4-5D6E-409C-BE32-E72D297353CC}">
              <c16:uniqueId val="{0000000A-26FB-464B-8D8F-2131DD776320}"/>
            </c:ext>
          </c:extLst>
        </c:ser>
        <c:dLbls>
          <c:showLegendKey val="0"/>
          <c:showVal val="0"/>
          <c:showCatName val="0"/>
          <c:showSerName val="0"/>
          <c:showPercent val="0"/>
          <c:showBubbleSize val="0"/>
        </c:dLbls>
        <c:axId val="685453984"/>
        <c:axId val="685454376"/>
      </c:scatterChart>
      <c:valAx>
        <c:axId val="685453984"/>
        <c:scaling>
          <c:orientation val="minMax"/>
          <c:max val="2"/>
          <c:min val="-2"/>
        </c:scaling>
        <c:delete val="0"/>
        <c:axPos val="b"/>
        <c:numFmt formatCode="0.0" sourceLinked="0"/>
        <c:majorTickMark val="out"/>
        <c:minorTickMark val="none"/>
        <c:tickLblPos val="nextTo"/>
        <c:crossAx val="685454376"/>
        <c:crossesAt val="-0.25"/>
        <c:crossBetween val="midCat"/>
      </c:valAx>
      <c:valAx>
        <c:axId val="685454376"/>
        <c:scaling>
          <c:orientation val="minMax"/>
          <c:max val="3.75"/>
          <c:min val="-0.25"/>
        </c:scaling>
        <c:delete val="0"/>
        <c:axPos val="l"/>
        <c:majorGridlines/>
        <c:numFmt formatCode="#,##0.00" sourceLinked="0"/>
        <c:majorTickMark val="out"/>
        <c:minorTickMark val="none"/>
        <c:tickLblPos val="nextTo"/>
        <c:crossAx val="685453984"/>
        <c:crossesAt val="-2"/>
        <c:crossBetween val="midCat"/>
      </c:valAx>
    </c:plotArea>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0089" l="0.70000000000000062" r="0.70000000000000062" t="0.750000000000000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73597263562503"/>
          <c:y val="6.9102358548741791E-2"/>
          <c:w val="0.82154158196245386"/>
          <c:h val="0.82909318117513908"/>
        </c:manualLayout>
      </c:layout>
      <c:scatterChart>
        <c:scatterStyle val="lineMarker"/>
        <c:varyColors val="0"/>
        <c:ser>
          <c:idx val="0"/>
          <c:order val="0"/>
          <c:spPr>
            <a:ln w="19050">
              <a:solidFill>
                <a:srgbClr val="000000"/>
              </a:solidFill>
            </a:ln>
          </c:spPr>
          <c:marker>
            <c:symbol val="none"/>
          </c:marker>
          <c:xVal>
            <c:numRef>
              <c:f>'777 Seat Tracks'!$AH$13:$AH$17</c:f>
              <c:numCache>
                <c:formatCode>0.000</c:formatCode>
                <c:ptCount val="5"/>
                <c:pt idx="0">
                  <c:v>1.8300000000000003</c:v>
                </c:pt>
                <c:pt idx="1">
                  <c:v>1.8300000000000003</c:v>
                </c:pt>
                <c:pt idx="2">
                  <c:v>1.9200000000000002</c:v>
                </c:pt>
                <c:pt idx="3">
                  <c:v>1.9200000000000002</c:v>
                </c:pt>
                <c:pt idx="4">
                  <c:v>1.8300000000000003</c:v>
                </c:pt>
              </c:numCache>
            </c:numRef>
          </c:xVal>
          <c:yVal>
            <c:numRef>
              <c:f>'777 Seat Tracks'!$AI$13:$AI$17</c:f>
              <c:numCache>
                <c:formatCode>General</c:formatCode>
                <c:ptCount val="5"/>
                <c:pt idx="0">
                  <c:v>0</c:v>
                </c:pt>
                <c:pt idx="1">
                  <c:v>0.35</c:v>
                </c:pt>
                <c:pt idx="2">
                  <c:v>0.35</c:v>
                </c:pt>
                <c:pt idx="3">
                  <c:v>0</c:v>
                </c:pt>
                <c:pt idx="4" formatCode="0.000">
                  <c:v>0</c:v>
                </c:pt>
              </c:numCache>
            </c:numRef>
          </c:yVal>
          <c:smooth val="0"/>
          <c:extLst>
            <c:ext xmlns:c16="http://schemas.microsoft.com/office/drawing/2014/chart" uri="{C3380CC4-5D6E-409C-BE32-E72D297353CC}">
              <c16:uniqueId val="{00000000-D902-49CF-81AF-FF82AD00FAD6}"/>
            </c:ext>
          </c:extLst>
        </c:ser>
        <c:ser>
          <c:idx val="1"/>
          <c:order val="1"/>
          <c:spPr>
            <a:ln w="19050">
              <a:solidFill>
                <a:srgbClr val="000000"/>
              </a:solidFill>
            </a:ln>
          </c:spPr>
          <c:marker>
            <c:symbol val="none"/>
          </c:marker>
          <c:xVal>
            <c:numRef>
              <c:f>'777 Seat Tracks'!$AK$13:$AK$17</c:f>
              <c:numCache>
                <c:formatCode>0.000</c:formatCode>
                <c:ptCount val="5"/>
                <c:pt idx="0">
                  <c:v>-1.9200000000000002</c:v>
                </c:pt>
                <c:pt idx="1">
                  <c:v>-1.9200000000000002</c:v>
                </c:pt>
                <c:pt idx="2">
                  <c:v>-1.8300000000000003</c:v>
                </c:pt>
                <c:pt idx="3">
                  <c:v>-1.8300000000000003</c:v>
                </c:pt>
                <c:pt idx="4">
                  <c:v>-1.9200000000000002</c:v>
                </c:pt>
              </c:numCache>
            </c:numRef>
          </c:xVal>
          <c:yVal>
            <c:numRef>
              <c:f>'777 Seat Tracks'!$AL$13:$AL$17</c:f>
              <c:numCache>
                <c:formatCode>General</c:formatCode>
                <c:ptCount val="5"/>
                <c:pt idx="0">
                  <c:v>0</c:v>
                </c:pt>
                <c:pt idx="1">
                  <c:v>0.35</c:v>
                </c:pt>
                <c:pt idx="2">
                  <c:v>0.35</c:v>
                </c:pt>
                <c:pt idx="3">
                  <c:v>0</c:v>
                </c:pt>
                <c:pt idx="4" formatCode="0.000">
                  <c:v>0</c:v>
                </c:pt>
              </c:numCache>
            </c:numRef>
          </c:yVal>
          <c:smooth val="0"/>
          <c:extLst>
            <c:ext xmlns:c16="http://schemas.microsoft.com/office/drawing/2014/chart" uri="{C3380CC4-5D6E-409C-BE32-E72D297353CC}">
              <c16:uniqueId val="{00000001-D902-49CF-81AF-FF82AD00FAD6}"/>
            </c:ext>
          </c:extLst>
        </c:ser>
        <c:ser>
          <c:idx val="2"/>
          <c:order val="2"/>
          <c:spPr>
            <a:ln w="19050">
              <a:solidFill>
                <a:srgbClr val="000000"/>
              </a:solidFill>
            </a:ln>
          </c:spPr>
          <c:marker>
            <c:symbol val="none"/>
          </c:marker>
          <c:xVal>
            <c:numRef>
              <c:f>'777 Seat Tracks'!$AN$13:$AN$17</c:f>
              <c:numCache>
                <c:formatCode>0.000</c:formatCode>
                <c:ptCount val="5"/>
                <c:pt idx="0">
                  <c:v>0.56000000000000005</c:v>
                </c:pt>
                <c:pt idx="1">
                  <c:v>0.56000000000000005</c:v>
                </c:pt>
                <c:pt idx="2">
                  <c:v>1.83</c:v>
                </c:pt>
                <c:pt idx="3">
                  <c:v>1.83</c:v>
                </c:pt>
                <c:pt idx="4">
                  <c:v>0.56000000000000005</c:v>
                </c:pt>
              </c:numCache>
            </c:numRef>
          </c:xVal>
          <c:yVal>
            <c:numRef>
              <c:f>'777 Seat Tracks'!$AO$13:$AO$17</c:f>
              <c:numCache>
                <c:formatCode>General</c:formatCode>
                <c:ptCount val="5"/>
                <c:pt idx="0">
                  <c:v>0</c:v>
                </c:pt>
                <c:pt idx="1">
                  <c:v>0.09</c:v>
                </c:pt>
                <c:pt idx="2">
                  <c:v>0.09</c:v>
                </c:pt>
                <c:pt idx="3">
                  <c:v>0</c:v>
                </c:pt>
                <c:pt idx="4" formatCode="0.000">
                  <c:v>0</c:v>
                </c:pt>
              </c:numCache>
            </c:numRef>
          </c:yVal>
          <c:smooth val="0"/>
          <c:extLst>
            <c:ext xmlns:c16="http://schemas.microsoft.com/office/drawing/2014/chart" uri="{C3380CC4-5D6E-409C-BE32-E72D297353CC}">
              <c16:uniqueId val="{00000002-D902-49CF-81AF-FF82AD00FAD6}"/>
            </c:ext>
          </c:extLst>
        </c:ser>
        <c:ser>
          <c:idx val="3"/>
          <c:order val="3"/>
          <c:spPr>
            <a:ln w="19050">
              <a:solidFill>
                <a:srgbClr val="000000"/>
              </a:solidFill>
            </a:ln>
          </c:spPr>
          <c:marker>
            <c:symbol val="none"/>
          </c:marker>
          <c:xVal>
            <c:numRef>
              <c:f>'777 Seat Tracks'!$AH$19:$AH$23</c:f>
              <c:numCache>
                <c:formatCode>0.000</c:formatCode>
                <c:ptCount val="5"/>
                <c:pt idx="0">
                  <c:v>-1.83</c:v>
                </c:pt>
                <c:pt idx="1">
                  <c:v>-1.83</c:v>
                </c:pt>
                <c:pt idx="2">
                  <c:v>-0.56000000000000005</c:v>
                </c:pt>
                <c:pt idx="3">
                  <c:v>-0.56000000000000005</c:v>
                </c:pt>
                <c:pt idx="4">
                  <c:v>-1.83</c:v>
                </c:pt>
              </c:numCache>
            </c:numRef>
          </c:xVal>
          <c:yVal>
            <c:numRef>
              <c:f>'777 Seat Tracks'!$AI$19:$AI$23</c:f>
              <c:numCache>
                <c:formatCode>General</c:formatCode>
                <c:ptCount val="5"/>
                <c:pt idx="0">
                  <c:v>0</c:v>
                </c:pt>
                <c:pt idx="1">
                  <c:v>0.09</c:v>
                </c:pt>
                <c:pt idx="2">
                  <c:v>0.09</c:v>
                </c:pt>
                <c:pt idx="3">
                  <c:v>0</c:v>
                </c:pt>
                <c:pt idx="4" formatCode="0.000">
                  <c:v>0</c:v>
                </c:pt>
              </c:numCache>
            </c:numRef>
          </c:yVal>
          <c:smooth val="0"/>
          <c:extLst>
            <c:ext xmlns:c16="http://schemas.microsoft.com/office/drawing/2014/chart" uri="{C3380CC4-5D6E-409C-BE32-E72D297353CC}">
              <c16:uniqueId val="{00000003-D902-49CF-81AF-FF82AD00FAD6}"/>
            </c:ext>
          </c:extLst>
        </c:ser>
        <c:ser>
          <c:idx val="4"/>
          <c:order val="4"/>
          <c:spPr>
            <a:ln w="19050">
              <a:solidFill>
                <a:srgbClr val="000000"/>
              </a:solidFill>
            </a:ln>
          </c:spPr>
          <c:marker>
            <c:symbol val="none"/>
          </c:marker>
          <c:xVal>
            <c:numRef>
              <c:f>'777 Seat Tracks'!$AK$19:$AK$23</c:f>
              <c:numCache>
                <c:formatCode>0.000</c:formatCode>
                <c:ptCount val="5"/>
                <c:pt idx="0">
                  <c:v>0.56000000000000005</c:v>
                </c:pt>
                <c:pt idx="1">
                  <c:v>0.56000000000000005</c:v>
                </c:pt>
                <c:pt idx="2">
                  <c:v>0.66000000000000014</c:v>
                </c:pt>
                <c:pt idx="3">
                  <c:v>0.66000000000000014</c:v>
                </c:pt>
                <c:pt idx="4">
                  <c:v>0.56000000000000005</c:v>
                </c:pt>
              </c:numCache>
            </c:numRef>
          </c:xVal>
          <c:yVal>
            <c:numRef>
              <c:f>'777 Seat Tracks'!$AL$19:$AL$23</c:f>
              <c:numCache>
                <c:formatCode>General</c:formatCode>
                <c:ptCount val="5"/>
                <c:pt idx="0">
                  <c:v>8.9999999999999969E-2</c:v>
                </c:pt>
                <c:pt idx="1">
                  <c:v>1.44</c:v>
                </c:pt>
                <c:pt idx="2">
                  <c:v>1.44</c:v>
                </c:pt>
                <c:pt idx="3">
                  <c:v>8.9999999999999969E-2</c:v>
                </c:pt>
                <c:pt idx="4" formatCode="0.000">
                  <c:v>8.9999999999999969E-2</c:v>
                </c:pt>
              </c:numCache>
            </c:numRef>
          </c:yVal>
          <c:smooth val="0"/>
          <c:extLst>
            <c:ext xmlns:c16="http://schemas.microsoft.com/office/drawing/2014/chart" uri="{C3380CC4-5D6E-409C-BE32-E72D297353CC}">
              <c16:uniqueId val="{00000004-D902-49CF-81AF-FF82AD00FAD6}"/>
            </c:ext>
          </c:extLst>
        </c:ser>
        <c:ser>
          <c:idx val="5"/>
          <c:order val="5"/>
          <c:spPr>
            <a:ln w="19050">
              <a:solidFill>
                <a:srgbClr val="000000"/>
              </a:solidFill>
            </a:ln>
          </c:spPr>
          <c:marker>
            <c:symbol val="none"/>
          </c:marker>
          <c:xVal>
            <c:numRef>
              <c:f>'777 Seat Tracks'!$AN$19:$AN$23</c:f>
              <c:numCache>
                <c:formatCode>0.000</c:formatCode>
                <c:ptCount val="5"/>
                <c:pt idx="0">
                  <c:v>-0.66000000000000014</c:v>
                </c:pt>
                <c:pt idx="1">
                  <c:v>-0.66000000000000014</c:v>
                </c:pt>
                <c:pt idx="2">
                  <c:v>-0.56000000000000005</c:v>
                </c:pt>
                <c:pt idx="3">
                  <c:v>-0.56000000000000005</c:v>
                </c:pt>
                <c:pt idx="4">
                  <c:v>-0.66000000000000014</c:v>
                </c:pt>
              </c:numCache>
            </c:numRef>
          </c:xVal>
          <c:yVal>
            <c:numRef>
              <c:f>'777 Seat Tracks'!$AO$19:$AO$23</c:f>
              <c:numCache>
                <c:formatCode>General</c:formatCode>
                <c:ptCount val="5"/>
                <c:pt idx="0">
                  <c:v>8.9999999999999969E-2</c:v>
                </c:pt>
                <c:pt idx="1">
                  <c:v>1.44</c:v>
                </c:pt>
                <c:pt idx="2">
                  <c:v>1.44</c:v>
                </c:pt>
                <c:pt idx="3">
                  <c:v>8.9999999999999969E-2</c:v>
                </c:pt>
                <c:pt idx="4" formatCode="0.000">
                  <c:v>8.9999999999999969E-2</c:v>
                </c:pt>
              </c:numCache>
            </c:numRef>
          </c:yVal>
          <c:smooth val="0"/>
          <c:extLst>
            <c:ext xmlns:c16="http://schemas.microsoft.com/office/drawing/2014/chart" uri="{C3380CC4-5D6E-409C-BE32-E72D297353CC}">
              <c16:uniqueId val="{00000005-D902-49CF-81AF-FF82AD00FAD6}"/>
            </c:ext>
          </c:extLst>
        </c:ser>
        <c:ser>
          <c:idx val="6"/>
          <c:order val="6"/>
          <c:spPr>
            <a:ln w="19050">
              <a:solidFill>
                <a:srgbClr val="000000"/>
              </a:solidFill>
            </a:ln>
          </c:spPr>
          <c:marker>
            <c:symbol val="none"/>
          </c:marker>
          <c:xVal>
            <c:numRef>
              <c:f>'777 Seat Tracks'!$AK$25:$AK$29</c:f>
              <c:numCache>
                <c:formatCode>0.000</c:formatCode>
                <c:ptCount val="5"/>
                <c:pt idx="0">
                  <c:v>0.66000000000000014</c:v>
                </c:pt>
                <c:pt idx="1">
                  <c:v>0.66000000000000014</c:v>
                </c:pt>
                <c:pt idx="2">
                  <c:v>1.6600000000000001</c:v>
                </c:pt>
                <c:pt idx="3">
                  <c:v>1.6600000000000001</c:v>
                </c:pt>
                <c:pt idx="4">
                  <c:v>0.66000000000000014</c:v>
                </c:pt>
              </c:numCache>
            </c:numRef>
          </c:xVal>
          <c:yVal>
            <c:numRef>
              <c:f>'777 Seat Tracks'!$AL$25:$AL$29</c:f>
              <c:numCache>
                <c:formatCode>General</c:formatCode>
                <c:ptCount val="5"/>
                <c:pt idx="0">
                  <c:v>1.37</c:v>
                </c:pt>
                <c:pt idx="1">
                  <c:v>1.44</c:v>
                </c:pt>
                <c:pt idx="2">
                  <c:v>1.44</c:v>
                </c:pt>
                <c:pt idx="3">
                  <c:v>1.37</c:v>
                </c:pt>
                <c:pt idx="4" formatCode="0.000">
                  <c:v>1.37</c:v>
                </c:pt>
              </c:numCache>
            </c:numRef>
          </c:yVal>
          <c:smooth val="0"/>
          <c:extLst>
            <c:ext xmlns:c16="http://schemas.microsoft.com/office/drawing/2014/chart" uri="{C3380CC4-5D6E-409C-BE32-E72D297353CC}">
              <c16:uniqueId val="{00000006-D902-49CF-81AF-FF82AD00FAD6}"/>
            </c:ext>
          </c:extLst>
        </c:ser>
        <c:ser>
          <c:idx val="7"/>
          <c:order val="7"/>
          <c:spPr>
            <a:ln w="19050">
              <a:solidFill>
                <a:srgbClr val="000000"/>
              </a:solidFill>
            </a:ln>
          </c:spPr>
          <c:marker>
            <c:symbol val="none"/>
          </c:marker>
          <c:xVal>
            <c:numRef>
              <c:f>'777 Seat Tracks'!$AN$25:$AN$29</c:f>
              <c:numCache>
                <c:formatCode>0.000</c:formatCode>
                <c:ptCount val="5"/>
                <c:pt idx="0">
                  <c:v>-1.6600000000000001</c:v>
                </c:pt>
                <c:pt idx="1">
                  <c:v>-1.6600000000000001</c:v>
                </c:pt>
                <c:pt idx="2">
                  <c:v>-0.66000000000000014</c:v>
                </c:pt>
                <c:pt idx="3">
                  <c:v>-0.66000000000000014</c:v>
                </c:pt>
                <c:pt idx="4">
                  <c:v>-1.6600000000000001</c:v>
                </c:pt>
              </c:numCache>
            </c:numRef>
          </c:xVal>
          <c:yVal>
            <c:numRef>
              <c:f>'777 Seat Tracks'!$AO$25:$AO$29</c:f>
              <c:numCache>
                <c:formatCode>General</c:formatCode>
                <c:ptCount val="5"/>
                <c:pt idx="0">
                  <c:v>1.37</c:v>
                </c:pt>
                <c:pt idx="1">
                  <c:v>1.44</c:v>
                </c:pt>
                <c:pt idx="2">
                  <c:v>1.44</c:v>
                </c:pt>
                <c:pt idx="3">
                  <c:v>1.37</c:v>
                </c:pt>
                <c:pt idx="4" formatCode="0.000">
                  <c:v>1.37</c:v>
                </c:pt>
              </c:numCache>
            </c:numRef>
          </c:yVal>
          <c:smooth val="0"/>
          <c:extLst>
            <c:ext xmlns:c16="http://schemas.microsoft.com/office/drawing/2014/chart" uri="{C3380CC4-5D6E-409C-BE32-E72D297353CC}">
              <c16:uniqueId val="{00000007-D902-49CF-81AF-FF82AD00FAD6}"/>
            </c:ext>
          </c:extLst>
        </c:ser>
        <c:ser>
          <c:idx val="8"/>
          <c:order val="8"/>
          <c:spPr>
            <a:ln w="19050">
              <a:solidFill>
                <a:srgbClr val="000000"/>
              </a:solidFill>
            </a:ln>
          </c:spPr>
          <c:marker>
            <c:symbol val="none"/>
          </c:marker>
          <c:xVal>
            <c:numRef>
              <c:f>'777 Seat Tracks'!$AH$25:$AH$29</c:f>
              <c:numCache>
                <c:formatCode>0.000</c:formatCode>
                <c:ptCount val="5"/>
                <c:pt idx="0">
                  <c:v>-0.65</c:v>
                </c:pt>
                <c:pt idx="1">
                  <c:v>-0.65</c:v>
                </c:pt>
                <c:pt idx="2">
                  <c:v>0.65</c:v>
                </c:pt>
                <c:pt idx="3">
                  <c:v>0.65</c:v>
                </c:pt>
                <c:pt idx="4">
                  <c:v>-0.65</c:v>
                </c:pt>
              </c:numCache>
            </c:numRef>
          </c:xVal>
          <c:yVal>
            <c:numRef>
              <c:f>'777 Seat Tracks'!$AI$25:$AI$29</c:f>
              <c:numCache>
                <c:formatCode>General</c:formatCode>
                <c:ptCount val="5"/>
                <c:pt idx="0">
                  <c:v>1.44</c:v>
                </c:pt>
                <c:pt idx="1">
                  <c:v>1.58</c:v>
                </c:pt>
                <c:pt idx="2">
                  <c:v>1.58</c:v>
                </c:pt>
                <c:pt idx="3">
                  <c:v>1.44</c:v>
                </c:pt>
                <c:pt idx="4" formatCode="0.000">
                  <c:v>1.44</c:v>
                </c:pt>
              </c:numCache>
            </c:numRef>
          </c:yVal>
          <c:smooth val="0"/>
          <c:extLst>
            <c:ext xmlns:c16="http://schemas.microsoft.com/office/drawing/2014/chart" uri="{C3380CC4-5D6E-409C-BE32-E72D297353CC}">
              <c16:uniqueId val="{00000008-D902-49CF-81AF-FF82AD00FAD6}"/>
            </c:ext>
          </c:extLst>
        </c:ser>
        <c:ser>
          <c:idx val="9"/>
          <c:order val="9"/>
          <c:spPr>
            <a:ln w="19050">
              <a:solidFill>
                <a:prstClr val="white">
                  <a:lumMod val="50000"/>
                </a:prstClr>
              </a:solidFill>
              <a:prstDash val="lgDashDot"/>
            </a:ln>
          </c:spPr>
          <c:marker>
            <c:symbol val="none"/>
          </c:marker>
          <c:xVal>
            <c:numRef>
              <c:f>'777 Seat Tracks'!$AI$45:$AI$46</c:f>
              <c:numCache>
                <c:formatCode>0.0000</c:formatCode>
                <c:ptCount val="2"/>
                <c:pt idx="0">
                  <c:v>0</c:v>
                </c:pt>
                <c:pt idx="1">
                  <c:v>0</c:v>
                </c:pt>
              </c:numCache>
            </c:numRef>
          </c:xVal>
          <c:yVal>
            <c:numRef>
              <c:f>'777 Seat Tracks'!$AH$45:$AH$46</c:f>
              <c:numCache>
                <c:formatCode>General</c:formatCode>
                <c:ptCount val="2"/>
                <c:pt idx="0">
                  <c:v>-0.25</c:v>
                </c:pt>
                <c:pt idx="1">
                  <c:v>3.75</c:v>
                </c:pt>
              </c:numCache>
            </c:numRef>
          </c:yVal>
          <c:smooth val="0"/>
          <c:extLst>
            <c:ext xmlns:c16="http://schemas.microsoft.com/office/drawing/2014/chart" uri="{C3380CC4-5D6E-409C-BE32-E72D297353CC}">
              <c16:uniqueId val="{00000009-D902-49CF-81AF-FF82AD00FAD6}"/>
            </c:ext>
          </c:extLst>
        </c:ser>
        <c:ser>
          <c:idx val="10"/>
          <c:order val="10"/>
          <c:spPr>
            <a:ln w="19050">
              <a:solidFill>
                <a:schemeClr val="bg1">
                  <a:lumMod val="50000"/>
                </a:schemeClr>
              </a:solidFill>
              <a:prstDash val="lgDashDot"/>
            </a:ln>
          </c:spPr>
          <c:marker>
            <c:symbol val="none"/>
          </c:marker>
          <c:xVal>
            <c:numRef>
              <c:f>'777 Seat Tracks'!$AK$45:$AK$46</c:f>
              <c:numCache>
                <c:formatCode>General</c:formatCode>
                <c:ptCount val="2"/>
                <c:pt idx="0">
                  <c:v>-2</c:v>
                </c:pt>
                <c:pt idx="1">
                  <c:v>2</c:v>
                </c:pt>
              </c:numCache>
            </c:numRef>
          </c:xVal>
          <c:yVal>
            <c:numRef>
              <c:f>'777 Seat Tracks'!$AL$45:$AL$46</c:f>
              <c:numCache>
                <c:formatCode>0.000</c:formatCode>
                <c:ptCount val="2"/>
                <c:pt idx="0">
                  <c:v>1.0019536379394638</c:v>
                </c:pt>
                <c:pt idx="1">
                  <c:v>1.0019536379394638</c:v>
                </c:pt>
              </c:numCache>
            </c:numRef>
          </c:yVal>
          <c:smooth val="0"/>
          <c:extLst>
            <c:ext xmlns:c16="http://schemas.microsoft.com/office/drawing/2014/chart" uri="{C3380CC4-5D6E-409C-BE32-E72D297353CC}">
              <c16:uniqueId val="{0000000A-D902-49CF-81AF-FF82AD00FAD6}"/>
            </c:ext>
          </c:extLst>
        </c:ser>
        <c:ser>
          <c:idx val="11"/>
          <c:order val="11"/>
          <c:spPr>
            <a:ln w="19050">
              <a:solidFill>
                <a:prstClr val="black"/>
              </a:solidFill>
            </a:ln>
          </c:spPr>
          <c:marker>
            <c:symbol val="none"/>
          </c:marker>
          <c:xVal>
            <c:numRef>
              <c:f>'777 Seat Tracks'!$AH$31:$AH$35</c:f>
              <c:numCache>
                <c:formatCode>0.000</c:formatCode>
                <c:ptCount val="5"/>
                <c:pt idx="0">
                  <c:v>0.3929999999999999</c:v>
                </c:pt>
                <c:pt idx="1">
                  <c:v>0.3929999999999999</c:v>
                </c:pt>
                <c:pt idx="2">
                  <c:v>0.65</c:v>
                </c:pt>
                <c:pt idx="3">
                  <c:v>0.65</c:v>
                </c:pt>
                <c:pt idx="4">
                  <c:v>0.3929999999999999</c:v>
                </c:pt>
              </c:numCache>
            </c:numRef>
          </c:xVal>
          <c:yVal>
            <c:numRef>
              <c:f>'777 Seat Tracks'!$AI$31:$AI$35</c:f>
              <c:numCache>
                <c:formatCode>General</c:formatCode>
                <c:ptCount val="5"/>
                <c:pt idx="0">
                  <c:v>1.58</c:v>
                </c:pt>
                <c:pt idx="1">
                  <c:v>1.7349999999999999</c:v>
                </c:pt>
                <c:pt idx="2">
                  <c:v>1.7349999999999999</c:v>
                </c:pt>
                <c:pt idx="3">
                  <c:v>1.58</c:v>
                </c:pt>
                <c:pt idx="4" formatCode="0.000">
                  <c:v>1.58</c:v>
                </c:pt>
              </c:numCache>
            </c:numRef>
          </c:yVal>
          <c:smooth val="0"/>
          <c:extLst>
            <c:ext xmlns:c16="http://schemas.microsoft.com/office/drawing/2014/chart" uri="{C3380CC4-5D6E-409C-BE32-E72D297353CC}">
              <c16:uniqueId val="{0000000B-D902-49CF-81AF-FF82AD00FAD6}"/>
            </c:ext>
          </c:extLst>
        </c:ser>
        <c:ser>
          <c:idx val="12"/>
          <c:order val="12"/>
          <c:spPr>
            <a:ln w="19050">
              <a:solidFill>
                <a:prstClr val="black"/>
              </a:solidFill>
            </a:ln>
          </c:spPr>
          <c:marker>
            <c:symbol val="none"/>
          </c:marker>
          <c:xVal>
            <c:numRef>
              <c:f>'777 Seat Tracks'!$AK$31:$AK$35</c:f>
              <c:numCache>
                <c:formatCode>0.000</c:formatCode>
                <c:ptCount val="5"/>
                <c:pt idx="0">
                  <c:v>-0.65</c:v>
                </c:pt>
                <c:pt idx="1">
                  <c:v>-0.65</c:v>
                </c:pt>
                <c:pt idx="2">
                  <c:v>-0.3929999999999999</c:v>
                </c:pt>
                <c:pt idx="3">
                  <c:v>-0.3929999999999999</c:v>
                </c:pt>
                <c:pt idx="4">
                  <c:v>-0.65</c:v>
                </c:pt>
              </c:numCache>
            </c:numRef>
          </c:xVal>
          <c:yVal>
            <c:numRef>
              <c:f>'777 Seat Tracks'!$AL$31:$AL$35</c:f>
              <c:numCache>
                <c:formatCode>General</c:formatCode>
                <c:ptCount val="5"/>
                <c:pt idx="0">
                  <c:v>1.58</c:v>
                </c:pt>
                <c:pt idx="1">
                  <c:v>1.7349999999999999</c:v>
                </c:pt>
                <c:pt idx="2">
                  <c:v>1.7349999999999999</c:v>
                </c:pt>
                <c:pt idx="3">
                  <c:v>1.58</c:v>
                </c:pt>
                <c:pt idx="4" formatCode="0.000">
                  <c:v>1.58</c:v>
                </c:pt>
              </c:numCache>
            </c:numRef>
          </c:yVal>
          <c:smooth val="0"/>
          <c:extLst>
            <c:ext xmlns:c16="http://schemas.microsoft.com/office/drawing/2014/chart" uri="{C3380CC4-5D6E-409C-BE32-E72D297353CC}">
              <c16:uniqueId val="{0000000C-D902-49CF-81AF-FF82AD00FAD6}"/>
            </c:ext>
          </c:extLst>
        </c:ser>
        <c:ser>
          <c:idx val="13"/>
          <c:order val="13"/>
          <c:spPr>
            <a:ln w="19050">
              <a:solidFill>
                <a:schemeClr val="tx1"/>
              </a:solidFill>
            </a:ln>
          </c:spPr>
          <c:marker>
            <c:symbol val="none"/>
          </c:marker>
          <c:xVal>
            <c:numRef>
              <c:f>'777 Seat Tracks'!$AN$31:$AN$35</c:f>
              <c:numCache>
                <c:formatCode>0.000</c:formatCode>
                <c:ptCount val="5"/>
                <c:pt idx="0">
                  <c:v>0.22000000000000006</c:v>
                </c:pt>
                <c:pt idx="1">
                  <c:v>0.22000000000000006</c:v>
                </c:pt>
                <c:pt idx="2">
                  <c:v>0.65</c:v>
                </c:pt>
                <c:pt idx="3">
                  <c:v>0.65</c:v>
                </c:pt>
                <c:pt idx="4">
                  <c:v>0.22000000000000006</c:v>
                </c:pt>
              </c:numCache>
            </c:numRef>
          </c:xVal>
          <c:yVal>
            <c:numRef>
              <c:f>'777 Seat Tracks'!$AO$31:$AO$35</c:f>
              <c:numCache>
                <c:formatCode>General</c:formatCode>
                <c:ptCount val="5"/>
                <c:pt idx="0">
                  <c:v>1.7349999999999999</c:v>
                </c:pt>
                <c:pt idx="1">
                  <c:v>1.923</c:v>
                </c:pt>
                <c:pt idx="2">
                  <c:v>1.923</c:v>
                </c:pt>
                <c:pt idx="3">
                  <c:v>1.7349999999999999</c:v>
                </c:pt>
                <c:pt idx="4" formatCode="0.000">
                  <c:v>1.7349999999999999</c:v>
                </c:pt>
              </c:numCache>
            </c:numRef>
          </c:yVal>
          <c:smooth val="0"/>
          <c:extLst>
            <c:ext xmlns:c16="http://schemas.microsoft.com/office/drawing/2014/chart" uri="{C3380CC4-5D6E-409C-BE32-E72D297353CC}">
              <c16:uniqueId val="{0000000D-D902-49CF-81AF-FF82AD00FAD6}"/>
            </c:ext>
          </c:extLst>
        </c:ser>
        <c:ser>
          <c:idx val="14"/>
          <c:order val="14"/>
          <c:spPr>
            <a:ln w="19050">
              <a:solidFill>
                <a:prstClr val="black"/>
              </a:solidFill>
            </a:ln>
          </c:spPr>
          <c:marker>
            <c:symbol val="none"/>
          </c:marker>
          <c:xVal>
            <c:numRef>
              <c:f>'777 Seat Tracks'!$AH$37:$AH$41</c:f>
              <c:numCache>
                <c:formatCode>0.000</c:formatCode>
                <c:ptCount val="5"/>
                <c:pt idx="0">
                  <c:v>-0.65</c:v>
                </c:pt>
                <c:pt idx="1">
                  <c:v>-0.65</c:v>
                </c:pt>
                <c:pt idx="2">
                  <c:v>-0.22000000000000006</c:v>
                </c:pt>
                <c:pt idx="3">
                  <c:v>-0.22000000000000006</c:v>
                </c:pt>
                <c:pt idx="4">
                  <c:v>-0.65</c:v>
                </c:pt>
              </c:numCache>
            </c:numRef>
          </c:xVal>
          <c:yVal>
            <c:numRef>
              <c:f>'777 Seat Tracks'!$AI$37:$AI$41</c:f>
              <c:numCache>
                <c:formatCode>General</c:formatCode>
                <c:ptCount val="5"/>
                <c:pt idx="0">
                  <c:v>1.7349999999999999</c:v>
                </c:pt>
                <c:pt idx="1">
                  <c:v>1.923</c:v>
                </c:pt>
                <c:pt idx="2">
                  <c:v>1.923</c:v>
                </c:pt>
                <c:pt idx="3">
                  <c:v>1.7349999999999999</c:v>
                </c:pt>
                <c:pt idx="4" formatCode="0.000">
                  <c:v>1.7349999999999999</c:v>
                </c:pt>
              </c:numCache>
            </c:numRef>
          </c:yVal>
          <c:smooth val="0"/>
          <c:extLst>
            <c:ext xmlns:c16="http://schemas.microsoft.com/office/drawing/2014/chart" uri="{C3380CC4-5D6E-409C-BE32-E72D297353CC}">
              <c16:uniqueId val="{0000000E-D902-49CF-81AF-FF82AD00FAD6}"/>
            </c:ext>
          </c:extLst>
        </c:ser>
        <c:dLbls>
          <c:showLegendKey val="0"/>
          <c:showVal val="0"/>
          <c:showCatName val="0"/>
          <c:showSerName val="0"/>
          <c:showPercent val="0"/>
          <c:showBubbleSize val="0"/>
        </c:dLbls>
        <c:axId val="611372472"/>
        <c:axId val="611365808"/>
      </c:scatterChart>
      <c:valAx>
        <c:axId val="611372472"/>
        <c:scaling>
          <c:orientation val="minMax"/>
          <c:max val="2"/>
          <c:min val="-2"/>
        </c:scaling>
        <c:delete val="0"/>
        <c:axPos val="b"/>
        <c:numFmt formatCode="0.0" sourceLinked="0"/>
        <c:majorTickMark val="out"/>
        <c:minorTickMark val="none"/>
        <c:tickLblPos val="nextTo"/>
        <c:crossAx val="611365808"/>
        <c:crossesAt val="-0.25"/>
        <c:crossBetween val="midCat"/>
      </c:valAx>
      <c:valAx>
        <c:axId val="611365808"/>
        <c:scaling>
          <c:orientation val="minMax"/>
          <c:max val="3.75"/>
          <c:min val="-0.25"/>
        </c:scaling>
        <c:delete val="0"/>
        <c:axPos val="l"/>
        <c:majorGridlines/>
        <c:numFmt formatCode="#,##0.00" sourceLinked="0"/>
        <c:majorTickMark val="out"/>
        <c:minorTickMark val="none"/>
        <c:tickLblPos val="nextTo"/>
        <c:crossAx val="611372472"/>
        <c:crossesAt val="-2"/>
        <c:crossBetween val="midCat"/>
      </c:valAx>
    </c:plotArea>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0111" l="0.70000000000000062" r="0.70000000000000062" t="0.75000000000000111"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2.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231495</xdr:colOff>
      <xdr:row>40</xdr:row>
      <xdr:rowOff>38100</xdr:rowOff>
    </xdr:from>
    <xdr:to>
      <xdr:col>5</xdr:col>
      <xdr:colOff>383895</xdr:colOff>
      <xdr:row>40</xdr:row>
      <xdr:rowOff>38100</xdr:rowOff>
    </xdr:to>
    <xdr:sp macro="" textlink="">
      <xdr:nvSpPr>
        <xdr:cNvPr id="2" name="Line 648"/>
        <xdr:cNvSpPr>
          <a:spLocks noChangeShapeType="1"/>
        </xdr:cNvSpPr>
      </xdr:nvSpPr>
      <xdr:spPr bwMode="auto">
        <a:xfrm>
          <a:off x="3308070" y="7019925"/>
          <a:ext cx="152400" cy="0"/>
        </a:xfrm>
        <a:prstGeom prst="line">
          <a:avLst/>
        </a:prstGeom>
        <a:noFill/>
        <a:ln w="9525">
          <a:solidFill>
            <a:srgbClr val="000000"/>
          </a:solidFill>
          <a:round/>
          <a:headEnd/>
          <a:tailEnd/>
        </a:ln>
      </xdr:spPr>
    </xdr:sp>
    <xdr:clientData/>
  </xdr:twoCellAnchor>
  <xdr:twoCellAnchor>
    <xdr:from>
      <xdr:col>6</xdr:col>
      <xdr:colOff>214930</xdr:colOff>
      <xdr:row>40</xdr:row>
      <xdr:rowOff>29816</xdr:rowOff>
    </xdr:from>
    <xdr:to>
      <xdr:col>6</xdr:col>
      <xdr:colOff>367330</xdr:colOff>
      <xdr:row>40</xdr:row>
      <xdr:rowOff>29816</xdr:rowOff>
    </xdr:to>
    <xdr:sp macro="" textlink="">
      <xdr:nvSpPr>
        <xdr:cNvPr id="3" name="Line 649"/>
        <xdr:cNvSpPr>
          <a:spLocks noChangeShapeType="1"/>
        </xdr:cNvSpPr>
      </xdr:nvSpPr>
      <xdr:spPr bwMode="auto">
        <a:xfrm>
          <a:off x="3901105" y="7011641"/>
          <a:ext cx="152400" cy="0"/>
        </a:xfrm>
        <a:prstGeom prst="line">
          <a:avLst/>
        </a:prstGeom>
        <a:noFill/>
        <a:ln w="9525">
          <a:solidFill>
            <a:srgbClr val="000000"/>
          </a:solidFill>
          <a:round/>
          <a:headEnd/>
          <a:tailEnd/>
        </a:ln>
      </xdr:spPr>
    </xdr:sp>
    <xdr:clientData/>
  </xdr:twoCellAnchor>
  <xdr:twoCellAnchor>
    <xdr:from>
      <xdr:col>34</xdr:col>
      <xdr:colOff>314325</xdr:colOff>
      <xdr:row>51</xdr:row>
      <xdr:rowOff>38100</xdr:rowOff>
    </xdr:from>
    <xdr:to>
      <xdr:col>34</xdr:col>
      <xdr:colOff>466725</xdr:colOff>
      <xdr:row>51</xdr:row>
      <xdr:rowOff>38100</xdr:rowOff>
    </xdr:to>
    <xdr:sp macro="" textlink="">
      <xdr:nvSpPr>
        <xdr:cNvPr id="4" name="Line 654"/>
        <xdr:cNvSpPr>
          <a:spLocks noChangeShapeType="1"/>
        </xdr:cNvSpPr>
      </xdr:nvSpPr>
      <xdr:spPr bwMode="auto">
        <a:xfrm>
          <a:off x="14954250" y="9001125"/>
          <a:ext cx="152400" cy="0"/>
        </a:xfrm>
        <a:prstGeom prst="line">
          <a:avLst/>
        </a:prstGeom>
        <a:noFill/>
        <a:ln w="9525">
          <a:solidFill>
            <a:srgbClr val="000000"/>
          </a:solidFill>
          <a:round/>
          <a:headEnd/>
          <a:tailEnd/>
        </a:ln>
      </xdr:spPr>
    </xdr:sp>
    <xdr:clientData/>
  </xdr:twoCellAnchor>
  <xdr:twoCellAnchor>
    <xdr:from>
      <xdr:col>36</xdr:col>
      <xdr:colOff>314325</xdr:colOff>
      <xdr:row>51</xdr:row>
      <xdr:rowOff>38100</xdr:rowOff>
    </xdr:from>
    <xdr:to>
      <xdr:col>36</xdr:col>
      <xdr:colOff>466725</xdr:colOff>
      <xdr:row>51</xdr:row>
      <xdr:rowOff>38100</xdr:rowOff>
    </xdr:to>
    <xdr:sp macro="" textlink="">
      <xdr:nvSpPr>
        <xdr:cNvPr id="5" name="Line 655"/>
        <xdr:cNvSpPr>
          <a:spLocks noChangeShapeType="1"/>
        </xdr:cNvSpPr>
      </xdr:nvSpPr>
      <xdr:spPr bwMode="auto">
        <a:xfrm>
          <a:off x="16173450" y="9001125"/>
          <a:ext cx="152400" cy="0"/>
        </a:xfrm>
        <a:prstGeom prst="line">
          <a:avLst/>
        </a:prstGeom>
        <a:noFill/>
        <a:ln w="9525">
          <a:solidFill>
            <a:srgbClr val="000000"/>
          </a:solidFill>
          <a:round/>
          <a:headEnd/>
          <a:tailEnd/>
        </a:ln>
      </xdr:spPr>
    </xdr:sp>
    <xdr:clientData/>
  </xdr:twoCellAnchor>
  <xdr:twoCellAnchor>
    <xdr:from>
      <xdr:col>1</xdr:col>
      <xdr:colOff>494660</xdr:colOff>
      <xdr:row>18</xdr:row>
      <xdr:rowOff>35219</xdr:rowOff>
    </xdr:from>
    <xdr:to>
      <xdr:col>8</xdr:col>
      <xdr:colOff>549089</xdr:colOff>
      <xdr:row>39</xdr:row>
      <xdr:rowOff>48826</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412361</xdr:colOff>
      <xdr:row>19</xdr:row>
      <xdr:rowOff>62750</xdr:rowOff>
    </xdr:from>
    <xdr:ext cx="255968" cy="239809"/>
    <xdr:sp macro="" textlink="">
      <xdr:nvSpPr>
        <xdr:cNvPr id="7" name="TextBox 6"/>
        <xdr:cNvSpPr txBox="1"/>
      </xdr:nvSpPr>
      <xdr:spPr>
        <a:xfrm>
          <a:off x="1631561" y="3625100"/>
          <a:ext cx="255968"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b="1">
              <a:latin typeface="Arial" pitchFamily="34" charset="0"/>
              <a:cs typeface="Arial" pitchFamily="34" charset="0"/>
            </a:rPr>
            <a:t>y</a:t>
          </a:r>
        </a:p>
      </xdr:txBody>
    </xdr:sp>
    <xdr:clientData/>
  </xdr:oneCellAnchor>
  <xdr:oneCellAnchor>
    <xdr:from>
      <xdr:col>8</xdr:col>
      <xdr:colOff>64979</xdr:colOff>
      <xdr:row>35</xdr:row>
      <xdr:rowOff>118779</xdr:rowOff>
    </xdr:from>
    <xdr:ext cx="255968" cy="239809"/>
    <xdr:sp macro="" textlink="">
      <xdr:nvSpPr>
        <xdr:cNvPr id="8" name="TextBox 7"/>
        <xdr:cNvSpPr txBox="1"/>
      </xdr:nvSpPr>
      <xdr:spPr>
        <a:xfrm>
          <a:off x="4970354" y="6271929"/>
          <a:ext cx="255968"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b="1">
              <a:latin typeface="Arial" pitchFamily="34" charset="0"/>
              <a:cs typeface="Arial" pitchFamily="34" charset="0"/>
            </a:rPr>
            <a:t>x</a:t>
          </a:r>
        </a:p>
      </xdr:txBody>
    </xdr:sp>
    <xdr:clientData/>
  </xdr:oneCellAnchor>
  <xdr:twoCellAnchor>
    <xdr:from>
      <xdr:col>0</xdr:col>
      <xdr:colOff>40822</xdr:colOff>
      <xdr:row>7</xdr:row>
      <xdr:rowOff>40821</xdr:rowOff>
    </xdr:from>
    <xdr:to>
      <xdr:col>4</xdr:col>
      <xdr:colOff>66675</xdr:colOff>
      <xdr:row>10</xdr:row>
      <xdr:rowOff>145236</xdr:rowOff>
    </xdr:to>
    <xdr:grpSp>
      <xdr:nvGrpSpPr>
        <xdr:cNvPr id="14" name="Group 13"/>
        <xdr:cNvGrpSpPr/>
      </xdr:nvGrpSpPr>
      <xdr:grpSpPr>
        <a:xfrm>
          <a:off x="40822" y="1267641"/>
          <a:ext cx="2555693" cy="630195"/>
          <a:chOff x="40822" y="1267641"/>
          <a:chExt cx="2570933" cy="630195"/>
        </a:xfrm>
      </xdr:grpSpPr>
      <xdr:pic>
        <xdr:nvPicPr>
          <xdr:cNvPr id="15" name="Picture 14">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6" name="Picture 15"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231495</xdr:colOff>
      <xdr:row>38</xdr:row>
      <xdr:rowOff>38100</xdr:rowOff>
    </xdr:from>
    <xdr:to>
      <xdr:col>5</xdr:col>
      <xdr:colOff>383895</xdr:colOff>
      <xdr:row>38</xdr:row>
      <xdr:rowOff>38100</xdr:rowOff>
    </xdr:to>
    <xdr:sp macro="" textlink="">
      <xdr:nvSpPr>
        <xdr:cNvPr id="2" name="Line 648"/>
        <xdr:cNvSpPr>
          <a:spLocks noChangeShapeType="1"/>
        </xdr:cNvSpPr>
      </xdr:nvSpPr>
      <xdr:spPr bwMode="auto">
        <a:xfrm>
          <a:off x="3308070" y="6829425"/>
          <a:ext cx="152400" cy="0"/>
        </a:xfrm>
        <a:prstGeom prst="line">
          <a:avLst/>
        </a:prstGeom>
        <a:noFill/>
        <a:ln w="9525">
          <a:solidFill>
            <a:srgbClr val="000000"/>
          </a:solidFill>
          <a:round/>
          <a:headEnd/>
          <a:tailEnd/>
        </a:ln>
      </xdr:spPr>
    </xdr:sp>
    <xdr:clientData/>
  </xdr:twoCellAnchor>
  <xdr:twoCellAnchor>
    <xdr:from>
      <xdr:col>6</xdr:col>
      <xdr:colOff>214930</xdr:colOff>
      <xdr:row>38</xdr:row>
      <xdr:rowOff>29816</xdr:rowOff>
    </xdr:from>
    <xdr:to>
      <xdr:col>6</xdr:col>
      <xdr:colOff>367330</xdr:colOff>
      <xdr:row>38</xdr:row>
      <xdr:rowOff>29816</xdr:rowOff>
    </xdr:to>
    <xdr:sp macro="" textlink="">
      <xdr:nvSpPr>
        <xdr:cNvPr id="3" name="Line 649"/>
        <xdr:cNvSpPr>
          <a:spLocks noChangeShapeType="1"/>
        </xdr:cNvSpPr>
      </xdr:nvSpPr>
      <xdr:spPr bwMode="auto">
        <a:xfrm>
          <a:off x="3901105" y="6821141"/>
          <a:ext cx="152400" cy="0"/>
        </a:xfrm>
        <a:prstGeom prst="line">
          <a:avLst/>
        </a:prstGeom>
        <a:noFill/>
        <a:ln w="9525">
          <a:solidFill>
            <a:srgbClr val="000000"/>
          </a:solidFill>
          <a:round/>
          <a:headEnd/>
          <a:tailEnd/>
        </a:ln>
      </xdr:spPr>
    </xdr:sp>
    <xdr:clientData/>
  </xdr:twoCellAnchor>
  <xdr:twoCellAnchor>
    <xdr:from>
      <xdr:col>34</xdr:col>
      <xdr:colOff>314325</xdr:colOff>
      <xdr:row>49</xdr:row>
      <xdr:rowOff>38100</xdr:rowOff>
    </xdr:from>
    <xdr:to>
      <xdr:col>34</xdr:col>
      <xdr:colOff>466725</xdr:colOff>
      <xdr:row>49</xdr:row>
      <xdr:rowOff>38100</xdr:rowOff>
    </xdr:to>
    <xdr:sp macro="" textlink="">
      <xdr:nvSpPr>
        <xdr:cNvPr id="4" name="Line 654"/>
        <xdr:cNvSpPr>
          <a:spLocks noChangeShapeType="1"/>
        </xdr:cNvSpPr>
      </xdr:nvSpPr>
      <xdr:spPr bwMode="auto">
        <a:xfrm>
          <a:off x="14954250" y="8648700"/>
          <a:ext cx="152400" cy="0"/>
        </a:xfrm>
        <a:prstGeom prst="line">
          <a:avLst/>
        </a:prstGeom>
        <a:noFill/>
        <a:ln w="9525">
          <a:solidFill>
            <a:srgbClr val="000000"/>
          </a:solidFill>
          <a:round/>
          <a:headEnd/>
          <a:tailEnd/>
        </a:ln>
      </xdr:spPr>
    </xdr:sp>
    <xdr:clientData/>
  </xdr:twoCellAnchor>
  <xdr:twoCellAnchor>
    <xdr:from>
      <xdr:col>36</xdr:col>
      <xdr:colOff>314325</xdr:colOff>
      <xdr:row>49</xdr:row>
      <xdr:rowOff>38100</xdr:rowOff>
    </xdr:from>
    <xdr:to>
      <xdr:col>36</xdr:col>
      <xdr:colOff>466725</xdr:colOff>
      <xdr:row>49</xdr:row>
      <xdr:rowOff>38100</xdr:rowOff>
    </xdr:to>
    <xdr:sp macro="" textlink="">
      <xdr:nvSpPr>
        <xdr:cNvPr id="5" name="Line 655"/>
        <xdr:cNvSpPr>
          <a:spLocks noChangeShapeType="1"/>
        </xdr:cNvSpPr>
      </xdr:nvSpPr>
      <xdr:spPr bwMode="auto">
        <a:xfrm>
          <a:off x="16173450" y="8648700"/>
          <a:ext cx="152400" cy="0"/>
        </a:xfrm>
        <a:prstGeom prst="line">
          <a:avLst/>
        </a:prstGeom>
        <a:noFill/>
        <a:ln w="9525">
          <a:solidFill>
            <a:srgbClr val="000000"/>
          </a:solidFill>
          <a:round/>
          <a:headEnd/>
          <a:tailEnd/>
        </a:ln>
      </xdr:spPr>
    </xdr:sp>
    <xdr:clientData/>
  </xdr:twoCellAnchor>
  <xdr:twoCellAnchor>
    <xdr:from>
      <xdr:col>1</xdr:col>
      <xdr:colOff>494660</xdr:colOff>
      <xdr:row>16</xdr:row>
      <xdr:rowOff>35219</xdr:rowOff>
    </xdr:from>
    <xdr:to>
      <xdr:col>8</xdr:col>
      <xdr:colOff>369794</xdr:colOff>
      <xdr:row>37</xdr:row>
      <xdr:rowOff>48826</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412361</xdr:colOff>
      <xdr:row>17</xdr:row>
      <xdr:rowOff>62750</xdr:rowOff>
    </xdr:from>
    <xdr:ext cx="255968" cy="239809"/>
    <xdr:sp macro="" textlink="">
      <xdr:nvSpPr>
        <xdr:cNvPr id="7" name="TextBox 6"/>
        <xdr:cNvSpPr txBox="1"/>
      </xdr:nvSpPr>
      <xdr:spPr>
        <a:xfrm>
          <a:off x="1631561" y="3434600"/>
          <a:ext cx="255968"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b="1">
              <a:latin typeface="Arial" pitchFamily="34" charset="0"/>
              <a:cs typeface="Arial" pitchFamily="34" charset="0"/>
            </a:rPr>
            <a:t>y</a:t>
          </a:r>
        </a:p>
      </xdr:txBody>
    </xdr:sp>
    <xdr:clientData/>
  </xdr:oneCellAnchor>
  <xdr:oneCellAnchor>
    <xdr:from>
      <xdr:col>8</xdr:col>
      <xdr:colOff>64979</xdr:colOff>
      <xdr:row>33</xdr:row>
      <xdr:rowOff>118779</xdr:rowOff>
    </xdr:from>
    <xdr:ext cx="255968" cy="239809"/>
    <xdr:sp macro="" textlink="">
      <xdr:nvSpPr>
        <xdr:cNvPr id="8" name="TextBox 7"/>
        <xdr:cNvSpPr txBox="1"/>
      </xdr:nvSpPr>
      <xdr:spPr>
        <a:xfrm>
          <a:off x="4970354" y="6081429"/>
          <a:ext cx="255968"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b="1">
              <a:latin typeface="Arial" pitchFamily="34" charset="0"/>
              <a:cs typeface="Arial" pitchFamily="34" charset="0"/>
            </a:rPr>
            <a:t>x</a:t>
          </a:r>
        </a:p>
      </xdr:txBody>
    </xdr:sp>
    <xdr:clientData/>
  </xdr:oneCellAnchor>
  <xdr:twoCellAnchor>
    <xdr:from>
      <xdr:col>0</xdr:col>
      <xdr:colOff>40822</xdr:colOff>
      <xdr:row>7</xdr:row>
      <xdr:rowOff>40821</xdr:rowOff>
    </xdr:from>
    <xdr:to>
      <xdr:col>4</xdr:col>
      <xdr:colOff>66675</xdr:colOff>
      <xdr:row>10</xdr:row>
      <xdr:rowOff>145236</xdr:rowOff>
    </xdr:to>
    <xdr:grpSp>
      <xdr:nvGrpSpPr>
        <xdr:cNvPr id="12" name="Group 11"/>
        <xdr:cNvGrpSpPr/>
      </xdr:nvGrpSpPr>
      <xdr:grpSpPr>
        <a:xfrm>
          <a:off x="40822" y="1267641"/>
          <a:ext cx="2555693" cy="630195"/>
          <a:chOff x="40822" y="1267641"/>
          <a:chExt cx="2570933" cy="630195"/>
        </a:xfrm>
      </xdr:grpSpPr>
      <xdr:pic>
        <xdr:nvPicPr>
          <xdr:cNvPr id="14" name="Picture 13">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5" name="Picture 14"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tabSelected="1" view="pageBreakPreview" zoomScale="70" zoomScaleNormal="100" zoomScaleSheetLayoutView="70" workbookViewId="0"/>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79" customWidth="1"/>
    <col min="18" max="19" width="5.33203125" style="80" customWidth="1"/>
    <col min="20" max="25" width="9.109375" style="82"/>
    <col min="26" max="16384" width="9.109375" style="20"/>
  </cols>
  <sheetData>
    <row r="1" spans="1:25" s="5" customFormat="1" ht="13.8" x14ac:dyDescent="0.3">
      <c r="A1" s="1"/>
      <c r="B1" s="2" t="s">
        <v>0</v>
      </c>
      <c r="C1" s="3" t="s">
        <v>83</v>
      </c>
      <c r="D1" s="1"/>
      <c r="E1" s="1"/>
      <c r="F1" s="2" t="s">
        <v>109</v>
      </c>
      <c r="G1" s="4"/>
      <c r="H1" s="1"/>
      <c r="I1" s="1"/>
      <c r="J1" s="1"/>
      <c r="K1" s="1"/>
      <c r="M1" s="75"/>
      <c r="N1" s="75"/>
      <c r="O1" s="75"/>
      <c r="P1" s="75"/>
      <c r="Q1" s="75"/>
      <c r="R1" s="75"/>
      <c r="S1" s="75"/>
      <c r="T1" s="76"/>
      <c r="U1" s="76"/>
      <c r="V1" s="76"/>
      <c r="W1" s="77"/>
      <c r="X1" s="78"/>
      <c r="Y1" s="76"/>
    </row>
    <row r="2" spans="1:25" s="5" customFormat="1" ht="13.8" x14ac:dyDescent="0.3">
      <c r="A2" s="1"/>
      <c r="B2" s="2" t="s">
        <v>1</v>
      </c>
      <c r="C2" s="3" t="s">
        <v>86</v>
      </c>
      <c r="D2" s="1"/>
      <c r="E2" s="1"/>
      <c r="F2" s="2" t="s">
        <v>2</v>
      </c>
      <c r="G2" s="3"/>
      <c r="H2" s="1"/>
      <c r="I2" s="1"/>
      <c r="J2" s="1"/>
      <c r="K2" s="1"/>
      <c r="M2" s="75"/>
      <c r="N2" s="75"/>
      <c r="O2" s="75"/>
      <c r="P2" s="75"/>
      <c r="Q2" s="75"/>
      <c r="R2" s="75"/>
      <c r="S2" s="75"/>
      <c r="T2" s="76"/>
      <c r="U2" s="76"/>
      <c r="V2" s="76"/>
      <c r="W2" s="77"/>
      <c r="X2" s="78"/>
      <c r="Y2" s="76"/>
    </row>
    <row r="3" spans="1:25" s="5" customFormat="1" ht="13.8" x14ac:dyDescent="0.3">
      <c r="A3" s="1"/>
      <c r="B3" s="2" t="s">
        <v>3</v>
      </c>
      <c r="C3" s="10"/>
      <c r="D3" s="1"/>
      <c r="E3" s="1"/>
      <c r="F3" s="2" t="s">
        <v>4</v>
      </c>
      <c r="G3" s="3"/>
      <c r="H3" s="1"/>
      <c r="I3" s="1"/>
      <c r="J3" s="1"/>
      <c r="K3" s="1"/>
      <c r="M3" s="75"/>
      <c r="N3" s="75"/>
      <c r="O3" s="75"/>
      <c r="P3" s="75"/>
      <c r="Q3" s="75"/>
      <c r="R3" s="75"/>
      <c r="S3" s="75"/>
      <c r="T3" s="76"/>
      <c r="U3" s="76"/>
      <c r="V3" s="76"/>
      <c r="W3" s="77"/>
      <c r="X3" s="78"/>
      <c r="Y3" s="76"/>
    </row>
    <row r="4" spans="1:25" s="5" customFormat="1" ht="13.8" x14ac:dyDescent="0.3">
      <c r="A4" s="1"/>
      <c r="B4" s="2" t="s">
        <v>121</v>
      </c>
      <c r="C4" s="4"/>
      <c r="D4" s="1"/>
      <c r="E4" s="1"/>
      <c r="F4" s="2" t="s">
        <v>122</v>
      </c>
      <c r="G4" s="3" t="s">
        <v>123</v>
      </c>
      <c r="H4" s="1"/>
      <c r="I4" s="1"/>
      <c r="J4" s="1"/>
      <c r="K4" s="1"/>
      <c r="M4" s="75"/>
      <c r="N4" s="75"/>
      <c r="O4" s="75"/>
      <c r="P4" s="75"/>
      <c r="Q4" s="79"/>
      <c r="R4" s="80"/>
      <c r="S4" s="80"/>
      <c r="T4" s="76"/>
      <c r="U4" s="76"/>
      <c r="V4" s="76"/>
      <c r="W4" s="77"/>
      <c r="X4" s="78"/>
      <c r="Y4" s="76"/>
    </row>
    <row r="5" spans="1:25" s="5" customFormat="1" ht="13.8" x14ac:dyDescent="0.3">
      <c r="A5" s="1"/>
      <c r="B5" s="2" t="s">
        <v>124</v>
      </c>
      <c r="C5" s="4"/>
      <c r="D5" s="1"/>
      <c r="E5" s="2"/>
      <c r="F5" s="1"/>
      <c r="G5" s="1"/>
      <c r="H5" s="1"/>
      <c r="I5" s="1"/>
      <c r="J5" s="1"/>
      <c r="K5" s="1"/>
      <c r="M5" s="75"/>
      <c r="N5" s="75"/>
      <c r="O5" s="75"/>
      <c r="P5" s="75"/>
      <c r="Q5" s="79"/>
      <c r="R5" s="80"/>
      <c r="S5" s="80"/>
      <c r="T5" s="76"/>
      <c r="U5" s="76"/>
      <c r="V5" s="76"/>
      <c r="W5" s="77"/>
      <c r="X5" s="78"/>
      <c r="Y5" s="76"/>
    </row>
    <row r="6" spans="1:25" s="5" customFormat="1" ht="13.8" x14ac:dyDescent="0.3">
      <c r="A6" s="1"/>
      <c r="B6" s="1" t="s">
        <v>5</v>
      </c>
      <c r="C6" s="13"/>
      <c r="D6" s="1"/>
      <c r="E6" s="1"/>
      <c r="F6" s="1"/>
      <c r="G6" s="1"/>
      <c r="H6" s="1"/>
      <c r="I6" s="1"/>
      <c r="J6" s="1"/>
      <c r="K6" s="1"/>
      <c r="M6" s="75"/>
      <c r="N6" s="75"/>
      <c r="O6" s="75"/>
      <c r="P6" s="75"/>
      <c r="Q6" s="79"/>
      <c r="R6" s="80"/>
      <c r="S6" s="80"/>
      <c r="T6" s="76"/>
      <c r="U6" s="76"/>
      <c r="V6" s="76"/>
      <c r="W6" s="77"/>
      <c r="X6" s="78"/>
      <c r="Y6" s="76"/>
    </row>
    <row r="7" spans="1:25" s="5" customFormat="1" ht="13.8" x14ac:dyDescent="0.3">
      <c r="A7" s="1"/>
      <c r="B7" s="1"/>
      <c r="C7" s="1"/>
      <c r="D7" s="1"/>
      <c r="E7" s="1"/>
      <c r="F7" s="1"/>
      <c r="G7" s="1"/>
      <c r="H7" s="1"/>
      <c r="I7" s="1"/>
      <c r="J7" s="1"/>
      <c r="K7" s="1"/>
      <c r="M7" s="75"/>
      <c r="N7" s="75"/>
      <c r="O7" s="75"/>
      <c r="P7" s="75"/>
      <c r="Q7" s="79"/>
      <c r="R7" s="80"/>
      <c r="S7" s="80"/>
      <c r="T7" s="76"/>
      <c r="U7" s="76"/>
      <c r="V7" s="76"/>
      <c r="W7" s="77"/>
      <c r="X7" s="78"/>
      <c r="Y7" s="76"/>
    </row>
    <row r="8" spans="1:25" s="5" customFormat="1" ht="13.8" x14ac:dyDescent="0.3">
      <c r="A8" s="14"/>
      <c r="E8" s="7"/>
      <c r="F8" s="8"/>
      <c r="H8" s="15"/>
      <c r="I8" s="7"/>
      <c r="J8" s="16"/>
      <c r="K8" s="17"/>
      <c r="L8" s="18"/>
      <c r="M8" s="75"/>
      <c r="N8" s="75"/>
      <c r="O8" s="75"/>
      <c r="P8" s="75"/>
      <c r="Q8" s="79"/>
      <c r="R8" s="80"/>
      <c r="S8" s="80"/>
      <c r="T8" s="76"/>
      <c r="U8" s="76"/>
      <c r="V8" s="76"/>
      <c r="W8" s="76"/>
      <c r="X8" s="76"/>
      <c r="Y8" s="76"/>
    </row>
    <row r="9" spans="1:25" s="5" customFormat="1" ht="13.8" x14ac:dyDescent="0.3">
      <c r="E9" s="7"/>
      <c r="F9" s="15"/>
      <c r="H9" s="15"/>
      <c r="I9" s="7"/>
      <c r="J9" s="17"/>
      <c r="K9" s="17"/>
      <c r="L9" s="18"/>
      <c r="M9" s="75"/>
      <c r="N9" s="75"/>
      <c r="O9" s="75"/>
      <c r="P9" s="75"/>
      <c r="Q9" s="79"/>
      <c r="R9" s="80"/>
      <c r="S9" s="80"/>
      <c r="T9" s="76"/>
      <c r="U9" s="76"/>
      <c r="V9" s="76"/>
      <c r="W9" s="76"/>
      <c r="X9" s="76"/>
      <c r="Y9" s="76"/>
    </row>
    <row r="10" spans="1:25" s="5" customFormat="1" ht="13.8" x14ac:dyDescent="0.3">
      <c r="E10" s="7"/>
      <c r="F10" s="15"/>
      <c r="H10" s="15"/>
      <c r="I10" s="7"/>
      <c r="J10" s="8"/>
      <c r="K10" s="15"/>
      <c r="L10" s="18"/>
      <c r="M10" s="75"/>
      <c r="N10" s="75"/>
      <c r="O10" s="75"/>
      <c r="P10" s="75"/>
      <c r="Q10" s="79"/>
      <c r="R10" s="80"/>
      <c r="S10" s="80"/>
      <c r="T10" s="76"/>
      <c r="U10" s="76"/>
      <c r="V10" s="76"/>
      <c r="W10" s="76"/>
      <c r="X10" s="76"/>
      <c r="Y10" s="76"/>
    </row>
    <row r="11" spans="1:25" s="5" customFormat="1" ht="13.8" x14ac:dyDescent="0.3">
      <c r="E11" s="7"/>
      <c r="F11" s="15"/>
      <c r="I11" s="19"/>
      <c r="J11" s="8"/>
      <c r="M11" s="75"/>
      <c r="N11" s="75"/>
      <c r="O11" s="75"/>
      <c r="P11" s="75"/>
      <c r="Q11" s="75"/>
      <c r="R11" s="75"/>
      <c r="S11" s="75"/>
      <c r="T11" s="76"/>
      <c r="U11" s="76"/>
      <c r="V11" s="76"/>
      <c r="W11" s="76"/>
      <c r="X11" s="76"/>
      <c r="Y11" s="76"/>
    </row>
    <row r="12" spans="1:25" x14ac:dyDescent="0.3">
      <c r="C12" s="21" t="str">
        <f>G4</f>
        <v>IMPORTANT INFORMATION</v>
      </c>
      <c r="M12" s="75"/>
      <c r="N12" s="75"/>
      <c r="O12" s="75"/>
      <c r="P12" s="75"/>
      <c r="Q12" s="81"/>
      <c r="R12" s="81"/>
      <c r="S12" s="81"/>
    </row>
    <row r="13" spans="1:25" s="5" customFormat="1" ht="13.8" x14ac:dyDescent="0.3">
      <c r="M13" s="75"/>
      <c r="N13" s="75"/>
      <c r="O13" s="75"/>
      <c r="P13" s="75"/>
      <c r="Q13" s="75"/>
      <c r="R13" s="75"/>
      <c r="S13" s="75"/>
      <c r="T13" s="76"/>
      <c r="U13" s="76"/>
      <c r="V13" s="76"/>
      <c r="W13" s="76"/>
      <c r="X13" s="76"/>
      <c r="Y13" s="76"/>
    </row>
    <row r="14" spans="1:25" s="5" customFormat="1" ht="13.8" x14ac:dyDescent="0.3">
      <c r="B14" s="22" t="s">
        <v>128</v>
      </c>
      <c r="M14" s="75"/>
      <c r="N14" s="75"/>
      <c r="O14" s="75"/>
      <c r="P14" s="75"/>
      <c r="Q14" s="75"/>
      <c r="R14" s="75"/>
      <c r="S14" s="75"/>
      <c r="T14" s="76"/>
      <c r="U14" s="76"/>
      <c r="V14" s="76"/>
      <c r="W14" s="76"/>
      <c r="X14" s="76"/>
      <c r="Y14" s="76"/>
    </row>
    <row r="15" spans="1:25" s="5" customFormat="1" ht="13.8" x14ac:dyDescent="0.3">
      <c r="A15" s="23"/>
      <c r="K15" s="23"/>
      <c r="M15" s="79"/>
      <c r="N15" s="79"/>
      <c r="O15" s="79"/>
      <c r="P15" s="79"/>
      <c r="Q15" s="79"/>
      <c r="R15" s="80"/>
      <c r="S15" s="80"/>
      <c r="T15" s="76"/>
      <c r="U15" s="76"/>
      <c r="V15" s="76"/>
      <c r="W15" s="76"/>
      <c r="X15" s="76"/>
      <c r="Y15" s="76"/>
    </row>
    <row r="16" spans="1:25" s="5" customFormat="1" ht="12.75" customHeight="1" x14ac:dyDescent="0.3">
      <c r="B16" s="88" t="s">
        <v>145</v>
      </c>
      <c r="C16" s="88"/>
      <c r="D16" s="88"/>
      <c r="E16" s="88"/>
      <c r="F16" s="88"/>
      <c r="G16" s="88"/>
      <c r="H16" s="88"/>
      <c r="I16" s="88"/>
      <c r="J16" s="88"/>
      <c r="M16" s="79"/>
      <c r="N16" s="79"/>
      <c r="O16" s="79"/>
      <c r="P16" s="79"/>
      <c r="Q16" s="79"/>
      <c r="R16" s="80"/>
      <c r="S16" s="80"/>
      <c r="T16" s="76"/>
      <c r="U16" s="76"/>
      <c r="V16" s="76"/>
      <c r="W16" s="76"/>
      <c r="X16" s="76"/>
      <c r="Y16" s="76"/>
    </row>
    <row r="17" spans="1:25" s="5" customFormat="1" ht="13.8" x14ac:dyDescent="0.3">
      <c r="B17" s="88"/>
      <c r="C17" s="88"/>
      <c r="D17" s="88"/>
      <c r="E17" s="88"/>
      <c r="F17" s="88"/>
      <c r="G17" s="88"/>
      <c r="H17" s="88"/>
      <c r="I17" s="88"/>
      <c r="J17" s="88"/>
      <c r="M17" s="79"/>
      <c r="N17" s="79"/>
      <c r="O17" s="79"/>
      <c r="P17" s="79"/>
      <c r="Q17" s="79"/>
      <c r="R17" s="80"/>
      <c r="S17" s="80"/>
      <c r="T17" s="76"/>
      <c r="U17" s="76"/>
      <c r="V17" s="76"/>
      <c r="W17" s="76"/>
      <c r="X17" s="76"/>
      <c r="Y17" s="76"/>
    </row>
    <row r="18" spans="1:25" s="5" customFormat="1" ht="13.8" x14ac:dyDescent="0.3">
      <c r="B18" s="88"/>
      <c r="C18" s="88"/>
      <c r="D18" s="88"/>
      <c r="E18" s="88"/>
      <c r="F18" s="88"/>
      <c r="G18" s="88"/>
      <c r="H18" s="88"/>
      <c r="I18" s="88"/>
      <c r="J18" s="88"/>
      <c r="M18" s="79"/>
      <c r="N18" s="79"/>
      <c r="O18" s="79"/>
      <c r="P18" s="79"/>
      <c r="Q18" s="79"/>
      <c r="R18" s="80"/>
      <c r="S18" s="80"/>
      <c r="T18" s="76"/>
      <c r="U18" s="76"/>
      <c r="V18" s="76"/>
      <c r="W18" s="76"/>
      <c r="X18" s="76"/>
      <c r="Y18" s="76"/>
    </row>
    <row r="19" spans="1:25" s="5" customFormat="1" ht="13.8" x14ac:dyDescent="0.3">
      <c r="B19" s="88"/>
      <c r="C19" s="88"/>
      <c r="D19" s="88"/>
      <c r="E19" s="88"/>
      <c r="F19" s="88"/>
      <c r="G19" s="88"/>
      <c r="H19" s="88"/>
      <c r="I19" s="88"/>
      <c r="J19" s="88"/>
      <c r="M19" s="79"/>
      <c r="N19" s="79"/>
      <c r="O19" s="79"/>
      <c r="P19" s="79"/>
      <c r="Q19" s="79"/>
      <c r="R19" s="80"/>
      <c r="S19" s="80"/>
      <c r="T19" s="76"/>
      <c r="U19" s="76"/>
      <c r="V19" s="76"/>
      <c r="W19" s="76"/>
      <c r="X19" s="76"/>
      <c r="Y19" s="76"/>
    </row>
    <row r="20" spans="1:25" s="5" customFormat="1" ht="12.75" customHeight="1" x14ac:dyDescent="0.3">
      <c r="A20" s="23"/>
      <c r="B20" s="24" t="s">
        <v>146</v>
      </c>
      <c r="C20" s="23"/>
      <c r="D20" s="23"/>
      <c r="E20" s="23"/>
      <c r="F20" s="23"/>
      <c r="G20" s="23"/>
      <c r="H20" s="23"/>
      <c r="I20" s="23"/>
      <c r="J20" s="23"/>
      <c r="K20" s="23"/>
      <c r="M20" s="79"/>
      <c r="N20" s="79"/>
      <c r="O20" s="79"/>
      <c r="P20" s="79"/>
      <c r="Q20" s="79"/>
      <c r="R20" s="80"/>
      <c r="S20" s="80"/>
      <c r="T20" s="76"/>
      <c r="U20" s="76"/>
      <c r="V20" s="76"/>
      <c r="W20" s="76"/>
      <c r="X20" s="76"/>
      <c r="Y20" s="76"/>
    </row>
    <row r="21" spans="1:25" s="5" customFormat="1" ht="13.8" x14ac:dyDescent="0.3">
      <c r="A21" s="23"/>
      <c r="B21" s="24"/>
      <c r="C21" s="23"/>
      <c r="D21" s="23"/>
      <c r="E21" s="23"/>
      <c r="F21" s="23"/>
      <c r="G21" s="23"/>
      <c r="H21" s="23"/>
      <c r="I21" s="23"/>
      <c r="J21" s="23"/>
      <c r="K21" s="23"/>
      <c r="M21" s="79"/>
      <c r="N21" s="79"/>
      <c r="O21" s="79"/>
      <c r="P21" s="79"/>
      <c r="Q21" s="79"/>
      <c r="R21" s="80"/>
      <c r="S21" s="80"/>
      <c r="T21" s="76"/>
      <c r="U21" s="76"/>
      <c r="V21" s="76"/>
      <c r="W21" s="76"/>
      <c r="X21" s="76"/>
      <c r="Y21" s="76"/>
    </row>
    <row r="22" spans="1:25" s="5" customFormat="1" ht="13.8" x14ac:dyDescent="0.3">
      <c r="A22" s="23"/>
      <c r="B22" s="88" t="s">
        <v>147</v>
      </c>
      <c r="C22" s="88"/>
      <c r="D22" s="88"/>
      <c r="E22" s="88"/>
      <c r="F22" s="88"/>
      <c r="G22" s="88"/>
      <c r="H22" s="88"/>
      <c r="I22" s="88"/>
      <c r="J22" s="88"/>
      <c r="K22" s="23"/>
      <c r="M22" s="79"/>
      <c r="N22" s="79"/>
      <c r="O22" s="79"/>
      <c r="P22" s="79"/>
      <c r="Q22" s="79"/>
      <c r="R22" s="80"/>
      <c r="S22" s="80"/>
      <c r="T22" s="76"/>
      <c r="U22" s="76"/>
      <c r="V22" s="76"/>
      <c r="W22" s="76"/>
      <c r="X22" s="76"/>
      <c r="Y22" s="76"/>
    </row>
    <row r="23" spans="1:25" s="5" customFormat="1" ht="13.8" x14ac:dyDescent="0.3">
      <c r="A23" s="23"/>
      <c r="B23" s="88"/>
      <c r="C23" s="88"/>
      <c r="D23" s="88"/>
      <c r="E23" s="88"/>
      <c r="F23" s="88"/>
      <c r="G23" s="88"/>
      <c r="H23" s="88"/>
      <c r="I23" s="88"/>
      <c r="J23" s="88"/>
      <c r="K23" s="23"/>
      <c r="M23" s="79"/>
      <c r="N23" s="79"/>
      <c r="O23" s="79"/>
      <c r="P23" s="79"/>
      <c r="Q23" s="79"/>
      <c r="R23" s="80"/>
      <c r="S23" s="83"/>
      <c r="T23" s="76"/>
      <c r="U23" s="76"/>
      <c r="V23" s="76"/>
      <c r="W23" s="76"/>
      <c r="X23" s="76"/>
      <c r="Y23" s="76"/>
    </row>
    <row r="24" spans="1:25" s="5" customFormat="1" ht="13.8" x14ac:dyDescent="0.3">
      <c r="A24" s="23"/>
      <c r="B24" s="88"/>
      <c r="C24" s="88"/>
      <c r="D24" s="88"/>
      <c r="E24" s="88"/>
      <c r="F24" s="88"/>
      <c r="G24" s="88"/>
      <c r="H24" s="88"/>
      <c r="I24" s="88"/>
      <c r="J24" s="88"/>
      <c r="K24" s="23"/>
      <c r="M24" s="79"/>
      <c r="N24" s="79"/>
      <c r="O24" s="79"/>
      <c r="P24" s="79"/>
      <c r="Q24" s="79"/>
      <c r="R24" s="80"/>
      <c r="S24" s="83"/>
      <c r="T24" s="76"/>
      <c r="U24" s="76"/>
      <c r="V24" s="76"/>
      <c r="W24" s="76"/>
      <c r="X24" s="76"/>
      <c r="Y24" s="76"/>
    </row>
    <row r="25" spans="1:25" s="5" customFormat="1" ht="12.75" customHeight="1" x14ac:dyDescent="0.3">
      <c r="A25" s="23"/>
      <c r="B25" s="85"/>
      <c r="C25" s="85"/>
      <c r="D25" s="85"/>
      <c r="E25" s="85"/>
      <c r="F25" s="92" t="s">
        <v>158</v>
      </c>
      <c r="G25" s="85"/>
      <c r="H25" s="85"/>
      <c r="I25" s="85"/>
      <c r="J25" s="85"/>
      <c r="K25" s="23"/>
      <c r="M25" s="79"/>
      <c r="N25" s="79"/>
      <c r="O25" s="79"/>
      <c r="P25" s="79"/>
      <c r="Q25" s="79"/>
      <c r="R25" s="80"/>
      <c r="S25" s="80"/>
      <c r="T25" s="76"/>
      <c r="U25" s="76"/>
      <c r="V25" s="76"/>
      <c r="W25" s="76"/>
      <c r="X25" s="76"/>
      <c r="Y25" s="76"/>
    </row>
    <row r="26" spans="1:25" s="5" customFormat="1" ht="13.8" x14ac:dyDescent="0.3">
      <c r="A26" s="23"/>
      <c r="B26" s="88" t="s">
        <v>148</v>
      </c>
      <c r="C26" s="88"/>
      <c r="D26" s="88"/>
      <c r="E26" s="88"/>
      <c r="F26" s="88"/>
      <c r="G26" s="88"/>
      <c r="H26" s="88"/>
      <c r="I26" s="88"/>
      <c r="J26" s="88"/>
      <c r="K26" s="23"/>
      <c r="M26" s="79"/>
      <c r="N26" s="79"/>
      <c r="O26" s="79"/>
      <c r="P26" s="79"/>
      <c r="Q26" s="79"/>
      <c r="R26" s="80"/>
      <c r="S26" s="80"/>
      <c r="T26" s="76"/>
      <c r="U26" s="76"/>
      <c r="V26" s="76"/>
      <c r="W26" s="76"/>
      <c r="X26" s="76"/>
      <c r="Y26" s="76"/>
    </row>
    <row r="27" spans="1:25" s="5" customFormat="1" ht="13.8" x14ac:dyDescent="0.3">
      <c r="A27" s="23"/>
      <c r="B27" s="88"/>
      <c r="C27" s="88"/>
      <c r="D27" s="88"/>
      <c r="E27" s="88"/>
      <c r="F27" s="88"/>
      <c r="G27" s="88"/>
      <c r="H27" s="88"/>
      <c r="I27" s="88"/>
      <c r="J27" s="88"/>
      <c r="K27" s="23"/>
      <c r="M27" s="79"/>
      <c r="N27" s="79"/>
      <c r="O27" s="79"/>
      <c r="P27" s="79"/>
      <c r="Q27" s="79"/>
      <c r="R27" s="80"/>
      <c r="S27" s="80"/>
      <c r="T27" s="76"/>
      <c r="U27" s="76"/>
      <c r="V27" s="76"/>
      <c r="W27" s="76"/>
      <c r="X27" s="76"/>
      <c r="Y27" s="76"/>
    </row>
    <row r="28" spans="1:25" s="5" customFormat="1" ht="13.8" x14ac:dyDescent="0.3">
      <c r="A28" s="23"/>
      <c r="B28" s="85"/>
      <c r="C28" s="85"/>
      <c r="D28" s="85"/>
      <c r="E28" s="85"/>
      <c r="F28" s="85"/>
      <c r="G28" s="85"/>
      <c r="H28" s="85"/>
      <c r="I28" s="85"/>
      <c r="J28" s="85"/>
      <c r="K28" s="23"/>
      <c r="M28" s="79"/>
      <c r="N28" s="79"/>
      <c r="O28" s="79"/>
      <c r="P28" s="79"/>
      <c r="Q28" s="79"/>
      <c r="R28" s="80"/>
      <c r="S28" s="80"/>
      <c r="T28" s="76"/>
      <c r="U28" s="76"/>
      <c r="V28" s="76"/>
      <c r="W28" s="76"/>
      <c r="X28" s="76"/>
      <c r="Y28" s="76"/>
    </row>
    <row r="29" spans="1:25" s="5" customFormat="1" ht="13.8" x14ac:dyDescent="0.3">
      <c r="A29" s="23"/>
      <c r="B29" s="88" t="s">
        <v>149</v>
      </c>
      <c r="C29" s="88"/>
      <c r="D29" s="88"/>
      <c r="E29" s="88"/>
      <c r="F29" s="88"/>
      <c r="G29" s="88"/>
      <c r="H29" s="88"/>
      <c r="I29" s="88"/>
      <c r="J29" s="88"/>
      <c r="K29" s="23"/>
      <c r="M29" s="79"/>
      <c r="N29" s="79"/>
      <c r="O29" s="79"/>
      <c r="P29" s="79"/>
      <c r="Q29" s="79"/>
      <c r="R29" s="80"/>
      <c r="S29" s="80"/>
      <c r="T29" s="76"/>
      <c r="U29" s="76"/>
      <c r="V29" s="76"/>
      <c r="W29" s="76"/>
      <c r="X29" s="76"/>
      <c r="Y29" s="76"/>
    </row>
    <row r="30" spans="1:25" s="5" customFormat="1" ht="13.8" x14ac:dyDescent="0.3">
      <c r="A30" s="23"/>
      <c r="B30" s="88"/>
      <c r="C30" s="88"/>
      <c r="D30" s="88"/>
      <c r="E30" s="88"/>
      <c r="F30" s="88"/>
      <c r="G30" s="88"/>
      <c r="H30" s="88"/>
      <c r="I30" s="88"/>
      <c r="J30" s="88"/>
      <c r="K30" s="23"/>
      <c r="M30" s="79"/>
      <c r="N30" s="79"/>
      <c r="O30" s="79"/>
      <c r="P30" s="79"/>
      <c r="Q30" s="79"/>
      <c r="R30" s="80"/>
      <c r="S30" s="80"/>
      <c r="T30" s="76"/>
      <c r="U30" s="76"/>
      <c r="V30" s="76"/>
      <c r="W30" s="76"/>
      <c r="X30" s="76"/>
      <c r="Y30" s="76"/>
    </row>
    <row r="31" spans="1:25" s="5" customFormat="1" ht="12.75" customHeight="1" x14ac:dyDescent="0.3">
      <c r="A31" s="23"/>
      <c r="B31" s="88"/>
      <c r="C31" s="88"/>
      <c r="D31" s="88"/>
      <c r="E31" s="88"/>
      <c r="F31" s="88"/>
      <c r="G31" s="88"/>
      <c r="H31" s="88"/>
      <c r="I31" s="88"/>
      <c r="J31" s="88"/>
      <c r="K31" s="23"/>
      <c r="M31" s="79"/>
      <c r="N31" s="79"/>
      <c r="O31" s="79"/>
      <c r="P31" s="79"/>
      <c r="Q31" s="79"/>
      <c r="R31" s="80"/>
      <c r="S31" s="80"/>
      <c r="T31" s="76"/>
      <c r="U31" s="76"/>
      <c r="V31" s="76"/>
      <c r="W31" s="76"/>
      <c r="X31" s="76"/>
      <c r="Y31" s="76"/>
    </row>
    <row r="32" spans="1:25" s="5" customFormat="1" ht="13.8" x14ac:dyDescent="0.3">
      <c r="A32" s="23"/>
      <c r="B32" s="88"/>
      <c r="C32" s="88"/>
      <c r="D32" s="88"/>
      <c r="E32" s="88"/>
      <c r="F32" s="88"/>
      <c r="G32" s="88"/>
      <c r="H32" s="88"/>
      <c r="I32" s="88"/>
      <c r="J32" s="88"/>
      <c r="K32" s="23"/>
      <c r="M32" s="79"/>
      <c r="N32" s="79"/>
      <c r="O32" s="79"/>
      <c r="P32" s="79"/>
      <c r="Q32" s="79"/>
      <c r="R32" s="80"/>
      <c r="S32" s="80"/>
      <c r="T32" s="76"/>
      <c r="U32" s="76"/>
      <c r="V32" s="76"/>
      <c r="W32" s="76"/>
      <c r="X32" s="76"/>
      <c r="Y32" s="76"/>
    </row>
    <row r="33" spans="1:25" s="5" customFormat="1" ht="12.75" customHeight="1" x14ac:dyDescent="0.3">
      <c r="A33" s="23"/>
      <c r="B33" s="88"/>
      <c r="C33" s="88"/>
      <c r="D33" s="88"/>
      <c r="E33" s="88"/>
      <c r="F33" s="88"/>
      <c r="G33" s="88"/>
      <c r="H33" s="88"/>
      <c r="I33" s="88"/>
      <c r="J33" s="88"/>
      <c r="K33" s="23"/>
      <c r="M33" s="79"/>
      <c r="N33" s="79"/>
      <c r="O33" s="79"/>
      <c r="P33" s="79"/>
      <c r="Q33" s="79"/>
      <c r="R33" s="80"/>
      <c r="S33" s="80"/>
      <c r="T33" s="76"/>
      <c r="U33" s="76"/>
      <c r="V33" s="76"/>
      <c r="W33" s="76"/>
      <c r="X33" s="76"/>
      <c r="Y33" s="76"/>
    </row>
    <row r="34" spans="1:25" s="5" customFormat="1" ht="13.8" x14ac:dyDescent="0.3">
      <c r="A34" s="23"/>
      <c r="B34" s="85"/>
      <c r="C34" s="85"/>
      <c r="D34" s="90" t="s">
        <v>129</v>
      </c>
      <c r="E34" s="90"/>
      <c r="F34" s="90"/>
      <c r="G34" s="90"/>
      <c r="H34" s="90"/>
      <c r="I34" s="85"/>
      <c r="J34" s="85"/>
      <c r="K34" s="23"/>
      <c r="M34" s="79"/>
      <c r="N34" s="79"/>
      <c r="O34" s="79"/>
      <c r="P34" s="79"/>
      <c r="Q34" s="79"/>
      <c r="R34" s="80"/>
      <c r="S34" s="83"/>
      <c r="T34" s="76"/>
      <c r="U34" s="76"/>
      <c r="V34" s="76"/>
      <c r="W34" s="76"/>
      <c r="X34" s="76"/>
      <c r="Y34" s="76"/>
    </row>
    <row r="35" spans="1:25" s="5" customFormat="1" ht="13.8" x14ac:dyDescent="0.3">
      <c r="A35" s="23"/>
      <c r="B35" s="23"/>
      <c r="C35" s="23"/>
      <c r="I35" s="23"/>
      <c r="J35" s="23"/>
      <c r="K35" s="23"/>
      <c r="M35" s="79"/>
      <c r="N35" s="79"/>
      <c r="O35" s="79"/>
      <c r="P35" s="79"/>
      <c r="Q35" s="79"/>
      <c r="R35" s="80"/>
      <c r="S35" s="83"/>
      <c r="T35" s="76"/>
      <c r="U35" s="76"/>
      <c r="V35" s="76"/>
      <c r="W35" s="76"/>
      <c r="X35" s="76"/>
      <c r="Y35" s="76"/>
    </row>
    <row r="36" spans="1:25" s="5" customFormat="1" ht="12.75" customHeight="1" x14ac:dyDescent="0.3">
      <c r="A36" s="23"/>
      <c r="B36" s="24" t="s">
        <v>130</v>
      </c>
      <c r="C36" s="23"/>
      <c r="D36" s="23"/>
      <c r="E36" s="23"/>
      <c r="F36" s="86"/>
      <c r="G36" s="23"/>
      <c r="H36" s="23"/>
      <c r="I36" s="23"/>
      <c r="J36" s="23"/>
      <c r="K36" s="23"/>
      <c r="M36" s="79"/>
      <c r="N36" s="79"/>
      <c r="O36" s="79"/>
      <c r="P36" s="79"/>
      <c r="Q36" s="79"/>
      <c r="R36" s="80"/>
      <c r="S36" s="80"/>
      <c r="T36" s="76"/>
      <c r="U36" s="76"/>
      <c r="V36" s="76"/>
      <c r="W36" s="76"/>
      <c r="X36" s="76"/>
      <c r="Y36" s="76"/>
    </row>
    <row r="37" spans="1:25" s="5" customFormat="1" ht="13.8" x14ac:dyDescent="0.3">
      <c r="A37" s="23"/>
      <c r="B37" s="24"/>
      <c r="C37" s="23"/>
      <c r="D37" s="23"/>
      <c r="E37" s="23"/>
      <c r="F37" s="86"/>
      <c r="G37" s="23"/>
      <c r="H37" s="23"/>
      <c r="I37" s="23"/>
      <c r="J37" s="23"/>
      <c r="K37" s="23"/>
      <c r="M37" s="79"/>
      <c r="N37" s="79"/>
      <c r="O37" s="79"/>
      <c r="P37" s="79"/>
      <c r="Q37" s="79"/>
      <c r="R37" s="80"/>
      <c r="S37" s="80"/>
      <c r="T37" s="76"/>
      <c r="U37" s="76"/>
      <c r="V37" s="76"/>
      <c r="W37" s="76"/>
      <c r="X37" s="76"/>
      <c r="Y37" s="76"/>
    </row>
    <row r="38" spans="1:25" s="5" customFormat="1" ht="13.8" x14ac:dyDescent="0.3">
      <c r="A38" s="23"/>
      <c r="B38" s="88" t="s">
        <v>150</v>
      </c>
      <c r="C38" s="88"/>
      <c r="D38" s="88"/>
      <c r="E38" s="88"/>
      <c r="F38" s="88"/>
      <c r="G38" s="88"/>
      <c r="H38" s="88"/>
      <c r="I38" s="88"/>
      <c r="J38" s="88"/>
      <c r="K38" s="23"/>
      <c r="M38" s="79"/>
      <c r="N38" s="79"/>
      <c r="O38" s="79"/>
      <c r="P38" s="79"/>
      <c r="Q38" s="79"/>
      <c r="R38" s="80"/>
      <c r="S38" s="80"/>
      <c r="T38" s="76"/>
      <c r="U38" s="76"/>
      <c r="V38" s="76"/>
      <c r="W38" s="76"/>
      <c r="X38" s="76"/>
      <c r="Y38" s="76"/>
    </row>
    <row r="39" spans="1:25" s="5" customFormat="1" ht="13.8" x14ac:dyDescent="0.3">
      <c r="A39" s="23"/>
      <c r="B39" s="88"/>
      <c r="C39" s="88"/>
      <c r="D39" s="88"/>
      <c r="E39" s="88"/>
      <c r="F39" s="88"/>
      <c r="G39" s="88"/>
      <c r="H39" s="88"/>
      <c r="I39" s="88"/>
      <c r="J39" s="88"/>
      <c r="K39" s="23"/>
      <c r="M39" s="79"/>
      <c r="N39" s="79"/>
      <c r="O39" s="79"/>
      <c r="P39" s="79"/>
      <c r="Q39" s="79"/>
      <c r="R39" s="80"/>
      <c r="S39" s="80"/>
      <c r="T39" s="76"/>
      <c r="U39" s="76"/>
      <c r="V39" s="76"/>
      <c r="W39" s="76"/>
      <c r="X39" s="76"/>
      <c r="Y39" s="76"/>
    </row>
    <row r="40" spans="1:25" s="5" customFormat="1" ht="13.8" x14ac:dyDescent="0.3">
      <c r="A40" s="23"/>
      <c r="B40" s="85"/>
      <c r="C40" s="85"/>
      <c r="D40" s="85"/>
      <c r="E40" s="85"/>
      <c r="F40" s="85"/>
      <c r="G40" s="85"/>
      <c r="H40" s="85"/>
      <c r="I40" s="85"/>
      <c r="J40" s="85"/>
      <c r="K40" s="23"/>
      <c r="M40" s="79"/>
      <c r="N40" s="79"/>
      <c r="O40" s="79"/>
      <c r="P40" s="79"/>
      <c r="Q40" s="79"/>
      <c r="R40" s="80"/>
      <c r="S40" s="80"/>
      <c r="T40" s="76"/>
      <c r="U40" s="76"/>
      <c r="V40" s="76"/>
      <c r="W40" s="76"/>
      <c r="X40" s="76"/>
      <c r="Y40" s="76"/>
    </row>
    <row r="41" spans="1:25" s="5" customFormat="1" ht="13.8" x14ac:dyDescent="0.3">
      <c r="A41" s="23"/>
      <c r="B41" s="88" t="s">
        <v>151</v>
      </c>
      <c r="C41" s="88"/>
      <c r="D41" s="88"/>
      <c r="E41" s="88"/>
      <c r="F41" s="88"/>
      <c r="G41" s="88"/>
      <c r="H41" s="88"/>
      <c r="I41" s="88"/>
      <c r="J41" s="88"/>
      <c r="K41" s="23"/>
      <c r="M41" s="79"/>
      <c r="N41" s="79"/>
      <c r="O41" s="79"/>
      <c r="P41" s="79"/>
      <c r="Q41" s="79"/>
      <c r="R41" s="80"/>
      <c r="S41" s="80"/>
      <c r="T41" s="76"/>
      <c r="U41" s="76"/>
      <c r="V41" s="76"/>
      <c r="W41" s="76"/>
      <c r="X41" s="76"/>
      <c r="Y41" s="76"/>
    </row>
    <row r="42" spans="1:25" s="5" customFormat="1" ht="13.8" x14ac:dyDescent="0.3">
      <c r="A42" s="23"/>
      <c r="B42" s="88"/>
      <c r="C42" s="88"/>
      <c r="D42" s="88"/>
      <c r="E42" s="88"/>
      <c r="F42" s="88"/>
      <c r="G42" s="88"/>
      <c r="H42" s="88"/>
      <c r="I42" s="88"/>
      <c r="J42" s="88"/>
      <c r="K42" s="23"/>
      <c r="M42" s="79"/>
      <c r="N42" s="79"/>
      <c r="O42" s="79"/>
      <c r="P42" s="79"/>
      <c r="Q42" s="79"/>
      <c r="R42" s="80"/>
      <c r="S42" s="80"/>
      <c r="T42" s="76"/>
      <c r="U42" s="76"/>
      <c r="V42" s="76"/>
      <c r="W42" s="76"/>
      <c r="X42" s="76"/>
      <c r="Y42" s="76"/>
    </row>
    <row r="43" spans="1:25" s="5" customFormat="1" ht="13.8" x14ac:dyDescent="0.3">
      <c r="A43" s="23"/>
      <c r="B43" s="88"/>
      <c r="C43" s="88"/>
      <c r="D43" s="88"/>
      <c r="E43" s="88"/>
      <c r="F43" s="88"/>
      <c r="G43" s="88"/>
      <c r="H43" s="88"/>
      <c r="I43" s="88"/>
      <c r="J43" s="88"/>
      <c r="K43" s="23"/>
      <c r="M43" s="79"/>
      <c r="N43" s="79"/>
      <c r="O43" s="79"/>
      <c r="P43" s="79"/>
      <c r="Q43" s="79"/>
      <c r="R43" s="80"/>
      <c r="S43" s="80"/>
      <c r="T43" s="76"/>
      <c r="U43" s="76"/>
      <c r="V43" s="76"/>
      <c r="W43" s="76"/>
      <c r="X43" s="76"/>
      <c r="Y43" s="76"/>
    </row>
    <row r="44" spans="1:25" s="5" customFormat="1" ht="13.8" x14ac:dyDescent="0.3">
      <c r="A44" s="23"/>
      <c r="B44" s="85"/>
      <c r="C44" s="85"/>
      <c r="D44" s="85"/>
      <c r="E44" s="85"/>
      <c r="F44" s="85"/>
      <c r="G44" s="85"/>
      <c r="H44" s="85"/>
      <c r="I44" s="85"/>
      <c r="J44" s="85"/>
      <c r="K44" s="23"/>
      <c r="M44" s="79"/>
      <c r="N44" s="79"/>
      <c r="O44" s="79"/>
      <c r="P44" s="79"/>
      <c r="Q44" s="79"/>
      <c r="R44" s="80"/>
      <c r="S44" s="80"/>
      <c r="T44" s="76"/>
      <c r="U44" s="76"/>
      <c r="V44" s="76"/>
      <c r="W44" s="76"/>
      <c r="X44" s="76"/>
      <c r="Y44" s="76"/>
    </row>
    <row r="45" spans="1:25" s="5" customFormat="1" ht="12.75" customHeight="1" x14ac:dyDescent="0.3">
      <c r="A45" s="23"/>
      <c r="B45" s="88" t="s">
        <v>143</v>
      </c>
      <c r="C45" s="88"/>
      <c r="D45" s="88"/>
      <c r="E45" s="88"/>
      <c r="F45" s="88"/>
      <c r="G45" s="88"/>
      <c r="H45" s="88"/>
      <c r="I45" s="88"/>
      <c r="J45" s="88"/>
      <c r="K45" s="23"/>
      <c r="M45" s="79"/>
      <c r="N45" s="79"/>
      <c r="O45" s="79"/>
      <c r="P45" s="79"/>
      <c r="Q45" s="79"/>
      <c r="R45" s="80"/>
      <c r="S45" s="80"/>
      <c r="T45" s="76"/>
      <c r="U45" s="76"/>
      <c r="V45" s="76"/>
      <c r="W45" s="76"/>
      <c r="X45" s="76"/>
      <c r="Y45" s="76"/>
    </row>
    <row r="46" spans="1:25" s="5" customFormat="1" ht="13.8" x14ac:dyDescent="0.3">
      <c r="A46" s="23"/>
      <c r="B46" s="88"/>
      <c r="C46" s="88"/>
      <c r="D46" s="88"/>
      <c r="E46" s="88"/>
      <c r="F46" s="88"/>
      <c r="G46" s="88"/>
      <c r="H46" s="88"/>
      <c r="I46" s="88"/>
      <c r="J46" s="88"/>
      <c r="K46" s="23"/>
      <c r="M46" s="79"/>
      <c r="N46" s="79"/>
      <c r="O46" s="79"/>
      <c r="P46" s="79"/>
      <c r="Q46" s="79"/>
      <c r="R46" s="80"/>
      <c r="S46" s="80"/>
      <c r="T46" s="76"/>
      <c r="U46" s="76"/>
      <c r="V46" s="76"/>
      <c r="W46" s="76"/>
      <c r="X46" s="76"/>
      <c r="Y46" s="76"/>
    </row>
    <row r="47" spans="1:25" s="5" customFormat="1" ht="13.8" x14ac:dyDescent="0.3">
      <c r="A47" s="23"/>
      <c r="B47" s="88"/>
      <c r="C47" s="88"/>
      <c r="D47" s="88"/>
      <c r="E47" s="88"/>
      <c r="F47" s="88"/>
      <c r="G47" s="88"/>
      <c r="H47" s="88"/>
      <c r="I47" s="88"/>
      <c r="J47" s="88"/>
      <c r="K47" s="23"/>
      <c r="M47" s="79"/>
      <c r="N47" s="79"/>
      <c r="O47" s="79"/>
      <c r="P47" s="79"/>
      <c r="Q47" s="79"/>
      <c r="R47" s="80"/>
      <c r="S47" s="80"/>
      <c r="T47" s="76"/>
      <c r="U47" s="76"/>
      <c r="V47" s="76"/>
      <c r="W47" s="76"/>
      <c r="X47" s="76"/>
      <c r="Y47" s="76"/>
    </row>
    <row r="48" spans="1:25" s="5" customFormat="1" ht="12.75" customHeight="1" x14ac:dyDescent="0.3">
      <c r="A48" s="23"/>
      <c r="B48" s="88"/>
      <c r="C48" s="88"/>
      <c r="D48" s="88"/>
      <c r="E48" s="88"/>
      <c r="F48" s="88"/>
      <c r="G48" s="88"/>
      <c r="H48" s="88"/>
      <c r="I48" s="88"/>
      <c r="J48" s="88"/>
      <c r="K48" s="23"/>
      <c r="M48" s="79"/>
      <c r="N48" s="79"/>
      <c r="O48" s="79"/>
      <c r="P48" s="79"/>
      <c r="Q48" s="79"/>
      <c r="R48" s="80"/>
      <c r="S48" s="80"/>
      <c r="T48" s="76"/>
      <c r="U48" s="76"/>
      <c r="V48" s="76"/>
      <c r="W48" s="76"/>
      <c r="X48" s="76"/>
      <c r="Y48" s="76"/>
    </row>
    <row r="49" spans="1:25" s="5" customFormat="1" ht="13.8" x14ac:dyDescent="0.3">
      <c r="A49" s="23"/>
      <c r="B49" s="23" t="s">
        <v>152</v>
      </c>
      <c r="C49" s="23"/>
      <c r="D49" s="23"/>
      <c r="E49" s="23"/>
      <c r="F49" s="23"/>
      <c r="G49" s="23"/>
      <c r="H49" s="23"/>
      <c r="I49" s="23"/>
      <c r="J49" s="23"/>
      <c r="K49" s="23"/>
      <c r="M49" s="79"/>
      <c r="N49" s="79"/>
      <c r="O49" s="79"/>
      <c r="P49" s="79"/>
      <c r="Q49" s="79"/>
      <c r="R49" s="80"/>
      <c r="S49" s="80"/>
      <c r="T49" s="76"/>
      <c r="U49" s="76"/>
      <c r="V49" s="76"/>
      <c r="W49" s="76"/>
      <c r="X49" s="76"/>
      <c r="Y49" s="76"/>
    </row>
    <row r="50" spans="1:25" s="5" customFormat="1" ht="13.8" x14ac:dyDescent="0.3">
      <c r="A50" s="23"/>
      <c r="B50" s="23"/>
      <c r="C50" s="23"/>
      <c r="D50" s="23"/>
      <c r="F50" s="92" t="s">
        <v>159</v>
      </c>
      <c r="G50" s="86"/>
      <c r="H50" s="23"/>
      <c r="I50" s="23"/>
      <c r="J50" s="23"/>
      <c r="K50" s="23"/>
      <c r="M50" s="79"/>
      <c r="N50" s="79"/>
      <c r="O50" s="79"/>
      <c r="P50" s="79"/>
      <c r="Q50" s="79"/>
      <c r="R50" s="80"/>
      <c r="S50" s="80"/>
      <c r="T50" s="76"/>
      <c r="U50" s="76"/>
      <c r="V50" s="76"/>
      <c r="W50" s="76"/>
      <c r="X50" s="76"/>
      <c r="Y50" s="76"/>
    </row>
    <row r="51" spans="1:25" s="5" customFormat="1" ht="13.8" x14ac:dyDescent="0.3">
      <c r="A51" s="23"/>
      <c r="B51" s="23"/>
      <c r="C51" s="23"/>
      <c r="D51" s="23"/>
      <c r="E51" s="23"/>
      <c r="F51" s="23"/>
      <c r="G51" s="23"/>
      <c r="H51" s="23"/>
      <c r="I51" s="23"/>
      <c r="J51" s="23"/>
      <c r="K51" s="23"/>
      <c r="M51" s="79"/>
      <c r="N51" s="79"/>
      <c r="O51" s="79"/>
      <c r="P51" s="79"/>
      <c r="Q51" s="79"/>
      <c r="R51" s="80"/>
      <c r="S51" s="80"/>
      <c r="T51" s="76"/>
      <c r="U51" s="76"/>
      <c r="V51" s="76"/>
      <c r="W51" s="76"/>
      <c r="X51" s="76"/>
      <c r="Y51" s="76"/>
    </row>
    <row r="52" spans="1:25" s="5" customFormat="1" ht="12.75" customHeight="1" x14ac:dyDescent="0.3">
      <c r="A52" s="23"/>
      <c r="B52" s="24" t="s">
        <v>153</v>
      </c>
      <c r="C52" s="23"/>
      <c r="D52" s="23"/>
      <c r="E52" s="23"/>
      <c r="F52" s="23"/>
      <c r="G52" s="23"/>
      <c r="H52" s="23"/>
      <c r="I52" s="23"/>
      <c r="J52" s="23"/>
      <c r="K52" s="23"/>
      <c r="M52" s="79"/>
      <c r="N52" s="79"/>
      <c r="O52" s="79"/>
      <c r="P52" s="79"/>
      <c r="Q52" s="79"/>
      <c r="R52" s="80"/>
      <c r="S52" s="80"/>
      <c r="T52" s="76"/>
      <c r="U52" s="76"/>
      <c r="V52" s="76"/>
      <c r="W52" s="76"/>
      <c r="X52" s="76"/>
      <c r="Y52" s="76"/>
    </row>
    <row r="53" spans="1:25" s="5" customFormat="1" ht="13.8" x14ac:dyDescent="0.3">
      <c r="A53" s="23"/>
      <c r="B53" s="23"/>
      <c r="C53" s="23"/>
      <c r="D53" s="23"/>
      <c r="E53" s="23"/>
      <c r="F53" s="23"/>
      <c r="G53" s="23"/>
      <c r="H53" s="23"/>
      <c r="I53" s="23"/>
      <c r="J53" s="23"/>
      <c r="K53" s="23"/>
      <c r="M53" s="79"/>
      <c r="N53" s="79"/>
      <c r="O53" s="79"/>
      <c r="P53" s="79"/>
      <c r="Q53" s="79"/>
      <c r="R53" s="80"/>
      <c r="S53" s="80"/>
      <c r="T53" s="76"/>
      <c r="U53" s="76"/>
      <c r="V53" s="76"/>
      <c r="W53" s="76"/>
      <c r="X53" s="76"/>
      <c r="Y53" s="76"/>
    </row>
    <row r="54" spans="1:25" s="5" customFormat="1" ht="13.8" x14ac:dyDescent="0.3">
      <c r="A54" s="23"/>
      <c r="B54" s="89" t="s">
        <v>154</v>
      </c>
      <c r="C54" s="89"/>
      <c r="D54" s="89"/>
      <c r="E54" s="89"/>
      <c r="F54" s="89"/>
      <c r="G54" s="89"/>
      <c r="H54" s="89"/>
      <c r="I54" s="89"/>
      <c r="J54" s="89"/>
      <c r="K54" s="23"/>
      <c r="M54" s="79"/>
      <c r="N54" s="79"/>
      <c r="O54" s="79"/>
      <c r="P54" s="79"/>
      <c r="Q54" s="79"/>
      <c r="R54" s="80"/>
      <c r="S54" s="80"/>
      <c r="T54" s="76"/>
      <c r="U54" s="76"/>
      <c r="V54" s="76"/>
      <c r="W54" s="76"/>
      <c r="X54" s="76"/>
      <c r="Y54" s="76"/>
    </row>
    <row r="55" spans="1:25" s="5" customFormat="1" ht="13.8" x14ac:dyDescent="0.3">
      <c r="A55" s="23"/>
      <c r="B55" s="89"/>
      <c r="C55" s="89"/>
      <c r="D55" s="89"/>
      <c r="E55" s="89"/>
      <c r="F55" s="89"/>
      <c r="G55" s="89"/>
      <c r="H55" s="89"/>
      <c r="I55" s="89"/>
      <c r="J55" s="89"/>
      <c r="K55" s="23"/>
      <c r="M55" s="79"/>
      <c r="N55" s="79"/>
      <c r="O55" s="79"/>
      <c r="P55" s="79"/>
      <c r="Q55" s="79"/>
      <c r="R55" s="80"/>
      <c r="S55" s="80"/>
      <c r="T55" s="76"/>
      <c r="U55" s="76"/>
      <c r="V55" s="76"/>
      <c r="W55" s="76"/>
      <c r="X55" s="76"/>
      <c r="Y55" s="76"/>
    </row>
    <row r="56" spans="1:25" s="5" customFormat="1" ht="13.8" x14ac:dyDescent="0.3">
      <c r="A56" s="23"/>
      <c r="B56" s="89"/>
      <c r="C56" s="89"/>
      <c r="D56" s="89"/>
      <c r="E56" s="89"/>
      <c r="F56" s="89"/>
      <c r="G56" s="89"/>
      <c r="H56" s="89"/>
      <c r="I56" s="89"/>
      <c r="J56" s="89"/>
      <c r="K56" s="23"/>
      <c r="M56" s="79"/>
      <c r="N56" s="79"/>
      <c r="O56" s="93"/>
      <c r="P56" s="79"/>
      <c r="Q56" s="79"/>
      <c r="R56" s="80"/>
      <c r="S56" s="80"/>
      <c r="T56" s="76"/>
      <c r="U56" s="76"/>
      <c r="V56" s="76"/>
      <c r="W56" s="76"/>
      <c r="X56" s="76"/>
      <c r="Y56" s="76"/>
    </row>
    <row r="57" spans="1:25" s="5" customFormat="1" ht="13.8" x14ac:dyDescent="0.3">
      <c r="A57" s="23"/>
      <c r="B57" s="23"/>
      <c r="C57" s="23"/>
      <c r="D57" s="23"/>
      <c r="F57" s="86"/>
      <c r="G57" s="23"/>
      <c r="H57" s="23"/>
      <c r="I57" s="23"/>
      <c r="J57" s="23"/>
      <c r="K57" s="23"/>
      <c r="M57" s="79"/>
      <c r="N57" s="79"/>
      <c r="O57" s="79"/>
      <c r="P57" s="79"/>
      <c r="Q57" s="79"/>
      <c r="R57" s="80"/>
      <c r="S57" s="80"/>
      <c r="T57" s="76"/>
      <c r="U57" s="76"/>
      <c r="V57" s="76"/>
      <c r="W57" s="76"/>
      <c r="X57" s="76"/>
      <c r="Y57" s="76"/>
    </row>
    <row r="58" spans="1:25" s="5" customFormat="1" ht="13.8" x14ac:dyDescent="0.3">
      <c r="A58" s="23"/>
      <c r="B58" s="23"/>
      <c r="C58" s="23"/>
      <c r="D58" s="23"/>
      <c r="E58" s="23"/>
      <c r="F58" s="23"/>
      <c r="G58" s="23"/>
      <c r="H58" s="23"/>
      <c r="I58" s="23"/>
      <c r="J58" s="23"/>
      <c r="K58" s="23"/>
      <c r="M58" s="79"/>
      <c r="N58" s="79"/>
      <c r="O58" s="79"/>
      <c r="P58" s="79"/>
      <c r="Q58" s="79"/>
      <c r="R58" s="80"/>
      <c r="S58" s="80"/>
      <c r="T58" s="76"/>
      <c r="U58" s="76"/>
      <c r="V58" s="76"/>
      <c r="W58" s="76"/>
      <c r="X58" s="76"/>
      <c r="Y58" s="76"/>
    </row>
    <row r="59" spans="1:25" s="5" customFormat="1" ht="13.8" x14ac:dyDescent="0.3">
      <c r="K59" s="23"/>
      <c r="M59" s="79"/>
      <c r="N59" s="79"/>
      <c r="O59" s="94"/>
      <c r="P59" s="79"/>
      <c r="Q59" s="79"/>
      <c r="R59" s="80"/>
      <c r="S59" s="80"/>
      <c r="T59" s="76"/>
      <c r="U59" s="76"/>
      <c r="V59" s="76"/>
      <c r="W59" s="76"/>
      <c r="X59" s="76"/>
      <c r="Y59" s="76"/>
    </row>
    <row r="60" spans="1:25" s="5" customFormat="1" ht="13.8" x14ac:dyDescent="0.3">
      <c r="A60" s="23"/>
      <c r="B60" s="23" t="s">
        <v>144</v>
      </c>
      <c r="C60" s="23"/>
      <c r="D60" s="23"/>
      <c r="E60" s="23"/>
      <c r="F60" s="23"/>
      <c r="G60" s="23"/>
      <c r="H60" s="23"/>
      <c r="I60" s="23"/>
      <c r="J60" s="23"/>
      <c r="K60" s="23"/>
      <c r="M60" s="79"/>
      <c r="N60" s="79"/>
      <c r="O60" s="79"/>
      <c r="P60" s="79"/>
      <c r="Q60" s="79"/>
      <c r="R60" s="80"/>
      <c r="S60" s="80"/>
      <c r="T60" s="76"/>
      <c r="U60" s="76"/>
      <c r="V60" s="76"/>
      <c r="W60" s="76"/>
      <c r="X60" s="76"/>
      <c r="Y60" s="76"/>
    </row>
    <row r="61" spans="1:25" s="5" customFormat="1" ht="13.8" x14ac:dyDescent="0.3">
      <c r="A61" s="23"/>
      <c r="C61" s="23"/>
      <c r="D61" s="23"/>
      <c r="F61" s="92" t="s">
        <v>160</v>
      </c>
      <c r="G61" s="87"/>
      <c r="H61" s="23"/>
      <c r="I61" s="23"/>
      <c r="J61" s="23"/>
      <c r="K61" s="23"/>
      <c r="M61" s="79"/>
      <c r="N61" s="79"/>
      <c r="O61" s="79"/>
      <c r="P61" s="79"/>
      <c r="Q61" s="79"/>
      <c r="R61" s="80"/>
      <c r="S61" s="80"/>
      <c r="T61" s="76"/>
      <c r="U61" s="76"/>
      <c r="V61" s="76"/>
      <c r="W61" s="76"/>
      <c r="X61" s="76"/>
      <c r="Y61" s="76"/>
    </row>
    <row r="62" spans="1:25" s="5" customFormat="1" ht="13.8" x14ac:dyDescent="0.3">
      <c r="A62" s="23"/>
      <c r="B62" s="23"/>
      <c r="C62" s="23"/>
      <c r="D62" s="23"/>
      <c r="E62" s="23"/>
      <c r="F62" s="23"/>
      <c r="G62" s="23"/>
      <c r="H62" s="23"/>
      <c r="I62" s="23"/>
      <c r="J62" s="23"/>
      <c r="K62" s="23"/>
      <c r="M62" s="79"/>
      <c r="N62" s="79"/>
      <c r="O62" s="79"/>
      <c r="P62" s="79"/>
      <c r="Q62" s="79"/>
      <c r="R62" s="80"/>
      <c r="S62" s="80"/>
      <c r="T62" s="76"/>
      <c r="U62" s="76"/>
      <c r="V62" s="76"/>
      <c r="W62" s="76"/>
      <c r="X62" s="76"/>
      <c r="Y62" s="76"/>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O523"/>
  <sheetViews>
    <sheetView view="pageBreakPreview" zoomScaleNormal="100" zoomScaleSheetLayoutView="100" workbookViewId="0">
      <selection activeCell="A8" sqref="A8:D11"/>
    </sheetView>
  </sheetViews>
  <sheetFormatPr defaultColWidth="9.109375" defaultRowHeight="15.6" x14ac:dyDescent="0.3"/>
  <cols>
    <col min="1" max="2" width="9.109375" style="59"/>
    <col min="3" max="3" width="9.5546875" style="59" bestFit="1" customWidth="1"/>
    <col min="4" max="11" width="9.109375" style="59"/>
    <col min="12" max="12" width="5.44140625" style="30" customWidth="1"/>
    <col min="13" max="16" width="4.44140625" style="31" customWidth="1"/>
    <col min="17" max="20" width="4.44140625" style="59" customWidth="1"/>
    <col min="21" max="38" width="9.109375" style="59"/>
    <col min="39" max="39" width="17.109375" style="59" customWidth="1"/>
    <col min="40" max="40" width="12.5546875" style="59" customWidth="1"/>
    <col min="41" max="16384" width="9.109375" style="59"/>
  </cols>
  <sheetData>
    <row r="1" spans="1:67" s="5" customFormat="1" ht="13.8" x14ac:dyDescent="0.3">
      <c r="A1" s="1"/>
      <c r="B1" s="2" t="s">
        <v>0</v>
      </c>
      <c r="C1" s="3" t="s">
        <v>83</v>
      </c>
      <c r="D1" s="1"/>
      <c r="E1" s="1"/>
      <c r="F1" s="2" t="s">
        <v>109</v>
      </c>
      <c r="G1" s="4">
        <f>X1</f>
        <v>1</v>
      </c>
      <c r="H1" s="1"/>
      <c r="I1" s="1"/>
      <c r="J1" s="1"/>
      <c r="K1" s="1"/>
      <c r="M1" s="6" t="s">
        <v>110</v>
      </c>
      <c r="N1" s="6" t="s">
        <v>111</v>
      </c>
      <c r="O1" s="6" t="s">
        <v>112</v>
      </c>
      <c r="P1" s="6" t="s">
        <v>112</v>
      </c>
      <c r="Q1" s="6" t="s">
        <v>112</v>
      </c>
      <c r="R1" s="6" t="s">
        <v>113</v>
      </c>
      <c r="S1" s="6" t="s">
        <v>114</v>
      </c>
      <c r="T1" s="25" t="s">
        <v>115</v>
      </c>
      <c r="W1" s="7" t="s">
        <v>116</v>
      </c>
      <c r="X1" s="8">
        <f>SUM(M:M)</f>
        <v>1</v>
      </c>
    </row>
    <row r="2" spans="1:67" s="5" customFormat="1" ht="13.8" x14ac:dyDescent="0.3">
      <c r="A2" s="1"/>
      <c r="B2" s="2" t="s">
        <v>1</v>
      </c>
      <c r="C2" s="3" t="s">
        <v>86</v>
      </c>
      <c r="D2" s="1"/>
      <c r="E2" s="1"/>
      <c r="F2" s="2" t="s">
        <v>2</v>
      </c>
      <c r="G2" s="3" t="s">
        <v>84</v>
      </c>
      <c r="H2" s="1"/>
      <c r="I2" s="1"/>
      <c r="J2" s="1"/>
      <c r="K2" s="1"/>
      <c r="M2" s="9" t="s">
        <v>117</v>
      </c>
      <c r="N2" s="9" t="s">
        <v>117</v>
      </c>
      <c r="O2" s="9" t="s">
        <v>111</v>
      </c>
      <c r="P2" s="9" t="s">
        <v>111</v>
      </c>
      <c r="Q2" s="9" t="s">
        <v>111</v>
      </c>
      <c r="R2" s="9" t="s">
        <v>117</v>
      </c>
      <c r="S2" s="9" t="s">
        <v>117</v>
      </c>
      <c r="T2" s="26"/>
      <c r="W2" s="7" t="s">
        <v>118</v>
      </c>
      <c r="X2" s="8">
        <f>SUM(N:N)</f>
        <v>0</v>
      </c>
    </row>
    <row r="3" spans="1:67" s="5" customFormat="1" ht="13.8" x14ac:dyDescent="0.3">
      <c r="A3" s="1"/>
      <c r="B3" s="2" t="s">
        <v>3</v>
      </c>
      <c r="C3" s="10" t="s">
        <v>119</v>
      </c>
      <c r="D3" s="1"/>
      <c r="E3" s="1"/>
      <c r="F3" s="2" t="s">
        <v>4</v>
      </c>
      <c r="G3" s="3" t="s">
        <v>85</v>
      </c>
      <c r="H3" s="1"/>
      <c r="I3" s="1"/>
      <c r="J3" s="1"/>
      <c r="K3" s="1"/>
      <c r="M3" s="9"/>
      <c r="N3" s="9"/>
      <c r="O3" s="9"/>
      <c r="P3" s="9"/>
      <c r="Q3" s="9"/>
      <c r="R3" s="9"/>
      <c r="S3" s="9"/>
      <c r="T3" s="26"/>
      <c r="W3" s="7" t="s">
        <v>120</v>
      </c>
      <c r="X3" s="8">
        <f>SUM(O:O)</f>
        <v>0</v>
      </c>
    </row>
    <row r="4" spans="1:67" s="5" customFormat="1" ht="13.8" x14ac:dyDescent="0.3">
      <c r="A4" s="1"/>
      <c r="B4" s="2" t="s">
        <v>121</v>
      </c>
      <c r="C4" s="4"/>
      <c r="D4" s="1"/>
      <c r="E4" s="1"/>
      <c r="F4" s="2" t="s">
        <v>122</v>
      </c>
      <c r="G4" s="3" t="s">
        <v>156</v>
      </c>
      <c r="H4" s="1"/>
      <c r="I4" s="1"/>
      <c r="J4" s="1"/>
      <c r="K4" s="1"/>
      <c r="M4" s="9"/>
      <c r="N4" s="9"/>
      <c r="O4" s="9"/>
      <c r="P4" s="9"/>
      <c r="Q4" s="11"/>
      <c r="R4" s="12"/>
      <c r="S4" s="12"/>
      <c r="T4" s="26"/>
      <c r="W4" s="7" t="s">
        <v>120</v>
      </c>
      <c r="X4" s="8">
        <f>SUM(P:P)</f>
        <v>0</v>
      </c>
    </row>
    <row r="5" spans="1:67" s="5" customFormat="1" ht="13.8" x14ac:dyDescent="0.3">
      <c r="A5" s="1"/>
      <c r="B5" s="2" t="s">
        <v>124</v>
      </c>
      <c r="C5" s="4" t="s">
        <v>131</v>
      </c>
      <c r="D5" s="1"/>
      <c r="E5" s="2"/>
      <c r="F5" s="1"/>
      <c r="G5" s="1"/>
      <c r="H5" s="1"/>
      <c r="I5" s="1"/>
      <c r="J5" s="1"/>
      <c r="K5" s="1"/>
      <c r="M5" s="9"/>
      <c r="N5" s="9"/>
      <c r="O5" s="9"/>
      <c r="P5" s="9"/>
      <c r="Q5" s="11"/>
      <c r="R5" s="12"/>
      <c r="S5" s="12"/>
      <c r="T5" s="26"/>
      <c r="W5" s="7" t="s">
        <v>120</v>
      </c>
      <c r="X5" s="8">
        <f>SUM(Q:Q)</f>
        <v>0</v>
      </c>
    </row>
    <row r="6" spans="1:67" s="5" customFormat="1" ht="13.8" x14ac:dyDescent="0.3">
      <c r="A6" s="1"/>
      <c r="B6" s="1" t="s">
        <v>5</v>
      </c>
      <c r="C6" s="13"/>
      <c r="D6" s="1"/>
      <c r="E6" s="1"/>
      <c r="F6" s="1"/>
      <c r="G6" s="1"/>
      <c r="H6" s="1"/>
      <c r="I6" s="1"/>
      <c r="J6" s="1"/>
      <c r="K6" s="1"/>
      <c r="M6" s="9"/>
      <c r="N6" s="9"/>
      <c r="O6" s="9"/>
      <c r="P6" s="9"/>
      <c r="Q6" s="11"/>
      <c r="R6" s="12"/>
      <c r="S6" s="12"/>
      <c r="T6" s="26"/>
      <c r="W6" s="7" t="s">
        <v>125</v>
      </c>
      <c r="X6" s="8">
        <f>SUM(R:R)</f>
        <v>0</v>
      </c>
    </row>
    <row r="7" spans="1:67" s="5" customFormat="1" ht="13.8" x14ac:dyDescent="0.3">
      <c r="A7" s="1"/>
      <c r="B7" s="1"/>
      <c r="C7" s="1"/>
      <c r="D7" s="1"/>
      <c r="E7" s="1"/>
      <c r="F7" s="1"/>
      <c r="G7" s="1"/>
      <c r="H7" s="1"/>
      <c r="I7" s="1"/>
      <c r="J7" s="1"/>
      <c r="K7" s="1"/>
      <c r="M7" s="9"/>
      <c r="N7" s="9"/>
      <c r="O7" s="9"/>
      <c r="P7" s="9"/>
      <c r="Q7" s="11"/>
      <c r="R7" s="12"/>
      <c r="S7" s="12"/>
      <c r="T7" s="26"/>
      <c r="W7" s="7" t="s">
        <v>126</v>
      </c>
      <c r="X7" s="8">
        <f>SUM(S:S)</f>
        <v>0</v>
      </c>
    </row>
    <row r="8" spans="1:67" s="30" customFormat="1" ht="13.8" x14ac:dyDescent="0.3">
      <c r="A8" s="14"/>
      <c r="B8" s="5"/>
      <c r="C8" s="5"/>
      <c r="D8" s="5"/>
      <c r="E8" s="7" t="s">
        <v>0</v>
      </c>
      <c r="F8" s="8" t="str">
        <f>$C$1</f>
        <v>R. Abbott</v>
      </c>
      <c r="G8" s="5"/>
      <c r="H8" s="15"/>
      <c r="I8" s="7" t="s">
        <v>6</v>
      </c>
      <c r="J8" s="16" t="str">
        <f>$G$2</f>
        <v>AA-SM-001-001</v>
      </c>
      <c r="K8" s="17"/>
      <c r="L8" s="18"/>
      <c r="M8" s="9"/>
      <c r="N8" s="9"/>
      <c r="O8" s="9"/>
      <c r="P8" s="31"/>
      <c r="Q8" s="11"/>
      <c r="R8" s="12"/>
      <c r="S8" s="12"/>
      <c r="T8" s="26"/>
    </row>
    <row r="9" spans="1:67" s="30" customFormat="1" ht="13.8" x14ac:dyDescent="0.3">
      <c r="A9" s="5"/>
      <c r="B9" s="5"/>
      <c r="C9" s="5"/>
      <c r="D9" s="5"/>
      <c r="E9" s="7" t="s">
        <v>1</v>
      </c>
      <c r="F9" s="15" t="str">
        <f>$C$2</f>
        <v xml:space="preserve"> </v>
      </c>
      <c r="G9" s="5"/>
      <c r="H9" s="15"/>
      <c r="I9" s="7" t="s">
        <v>7</v>
      </c>
      <c r="J9" s="17" t="str">
        <f>$G$3</f>
        <v>IR</v>
      </c>
      <c r="K9" s="17"/>
      <c r="L9" s="18"/>
      <c r="M9" s="9">
        <v>1</v>
      </c>
      <c r="N9" s="9"/>
      <c r="O9" s="9"/>
      <c r="P9" s="31"/>
      <c r="Q9" s="11"/>
      <c r="R9" s="12"/>
      <c r="S9" s="12"/>
      <c r="T9" s="26"/>
    </row>
    <row r="10" spans="1:67" s="30" customFormat="1" ht="13.8" x14ac:dyDescent="0.3">
      <c r="A10" s="5"/>
      <c r="B10" s="5"/>
      <c r="C10" s="5"/>
      <c r="D10" s="5"/>
      <c r="E10" s="7" t="s">
        <v>3</v>
      </c>
      <c r="F10" s="15" t="str">
        <f>$C$3</f>
        <v>20/10/2013</v>
      </c>
      <c r="G10" s="5"/>
      <c r="H10" s="15"/>
      <c r="I10" s="7" t="s">
        <v>8</v>
      </c>
      <c r="J10" s="8" t="str">
        <f>L10&amp;" of "&amp;$G$1</f>
        <v>1 of 1</v>
      </c>
      <c r="K10" s="15"/>
      <c r="L10" s="18">
        <f>SUM($M$1:M9)</f>
        <v>1</v>
      </c>
      <c r="M10" s="9"/>
      <c r="N10" s="9"/>
      <c r="O10" s="9"/>
      <c r="P10" s="31"/>
      <c r="Q10" s="11"/>
      <c r="R10" s="12"/>
      <c r="S10" s="12"/>
      <c r="T10" s="26"/>
    </row>
    <row r="11" spans="1:67" s="30" customFormat="1" ht="13.8" x14ac:dyDescent="0.3">
      <c r="E11" s="7" t="s">
        <v>127</v>
      </c>
      <c r="F11" s="15" t="str">
        <f>$C$5</f>
        <v>STANDARD SPREADSHEET METHOD</v>
      </c>
      <c r="G11" s="5"/>
      <c r="H11" s="5"/>
      <c r="I11" s="19"/>
      <c r="J11" s="8"/>
      <c r="K11" s="5"/>
      <c r="L11" s="5"/>
      <c r="M11" s="9"/>
      <c r="N11" s="9"/>
      <c r="O11" s="9"/>
      <c r="P11" s="31"/>
      <c r="Q11" s="11"/>
      <c r="R11" s="12"/>
      <c r="S11" s="12"/>
      <c r="T11" s="26"/>
    </row>
    <row r="12" spans="1:67" s="30" customFormat="1" x14ac:dyDescent="0.3">
      <c r="A12" s="27"/>
      <c r="B12" s="21" t="str">
        <f>$G$4</f>
        <v>SECTION PROPERTIES - SEAT TRACKS</v>
      </c>
      <c r="C12" s="27"/>
      <c r="D12" s="27"/>
      <c r="E12" s="27"/>
      <c r="I12" s="65"/>
      <c r="J12" s="66"/>
      <c r="M12" s="31"/>
      <c r="N12" s="31"/>
      <c r="O12" s="31"/>
      <c r="P12" s="31"/>
      <c r="Q12" s="11"/>
      <c r="R12" s="12"/>
      <c r="S12" s="12"/>
      <c r="T12" s="26"/>
    </row>
    <row r="13" spans="1:67" s="30" customFormat="1" x14ac:dyDescent="0.3">
      <c r="A13" s="28"/>
      <c r="B13" s="29"/>
      <c r="C13" s="28"/>
      <c r="D13" s="28"/>
      <c r="E13" s="28"/>
      <c r="F13" s="67"/>
      <c r="G13" s="67"/>
      <c r="H13" s="67"/>
      <c r="I13" s="67"/>
      <c r="J13" s="67"/>
      <c r="K13" s="67"/>
      <c r="M13" s="31"/>
      <c r="N13" s="31"/>
      <c r="O13" s="31"/>
      <c r="P13" s="31"/>
      <c r="Q13" s="11"/>
      <c r="R13" s="12"/>
      <c r="S13" s="12"/>
      <c r="T13" s="26"/>
    </row>
    <row r="14" spans="1:67" s="30" customFormat="1" ht="13.8" x14ac:dyDescent="0.3">
      <c r="A14" s="28"/>
      <c r="B14" s="28"/>
      <c r="C14" s="28"/>
      <c r="D14" s="28"/>
      <c r="E14" s="28"/>
      <c r="F14" s="28"/>
      <c r="G14" s="28"/>
      <c r="H14" s="28"/>
      <c r="I14" s="28"/>
      <c r="J14" s="28"/>
      <c r="K14" s="28"/>
      <c r="M14" s="31"/>
      <c r="N14" s="31"/>
      <c r="O14" s="31"/>
      <c r="P14" s="31"/>
      <c r="Q14" s="11"/>
      <c r="R14" s="12"/>
      <c r="S14" s="12"/>
      <c r="T14" s="26"/>
      <c r="AR14" s="30" t="str">
        <f>IF(INDEX(AV16:AV35,MATCH(D17,AT16:AT35,0))=0,"",INDEX(AV16:AV35,MATCH(D17,AT16:AT35,0)))</f>
        <v>7178-T6511</v>
      </c>
    </row>
    <row r="15" spans="1:67" s="30" customFormat="1" ht="13.8" x14ac:dyDescent="0.3">
      <c r="A15" s="28"/>
      <c r="B15" s="28"/>
      <c r="C15" s="28"/>
      <c r="D15" s="28"/>
      <c r="E15" s="28"/>
      <c r="F15" s="28"/>
      <c r="G15" s="28"/>
      <c r="H15" s="28"/>
      <c r="I15" s="28"/>
      <c r="J15" s="28"/>
      <c r="K15" s="28"/>
      <c r="M15" s="31"/>
      <c r="N15" s="31"/>
      <c r="O15" s="31"/>
      <c r="P15" s="31"/>
      <c r="Q15" s="11"/>
      <c r="R15" s="12"/>
      <c r="S15" s="12"/>
      <c r="T15" s="26"/>
      <c r="AH15" s="33">
        <f>F43-D43/2</f>
        <v>-0.8</v>
      </c>
      <c r="AI15" s="30">
        <f>G43-E43/2</f>
        <v>0</v>
      </c>
      <c r="AK15" s="33">
        <f>F44-D44/2</f>
        <v>-4.2500000000000003E-2</v>
      </c>
      <c r="AL15" s="30">
        <f>G44-E44/2</f>
        <v>0.14000000000000001</v>
      </c>
      <c r="AN15" s="33">
        <f>F45-D45/2</f>
        <v>-1.6900000000000002</v>
      </c>
      <c r="AO15" s="30">
        <f>G45-E45/2</f>
        <v>1.2199999999999998</v>
      </c>
      <c r="AR15" s="30" t="str">
        <f>INDEX(AU16:AU35,MATCH(D17,AT16:AT35,0))</f>
        <v>BAC 1520-2192</v>
      </c>
      <c r="AW15" s="34" t="s">
        <v>48</v>
      </c>
      <c r="AX15" s="34" t="s">
        <v>9</v>
      </c>
      <c r="AY15" s="34" t="s">
        <v>36</v>
      </c>
      <c r="AZ15" s="34" t="s">
        <v>37</v>
      </c>
      <c r="BA15" s="34" t="s">
        <v>38</v>
      </c>
      <c r="BB15" s="34" t="s">
        <v>39</v>
      </c>
      <c r="BC15" s="34" t="s">
        <v>40</v>
      </c>
      <c r="BD15" s="34" t="s">
        <v>59</v>
      </c>
      <c r="BE15" s="34" t="s">
        <v>60</v>
      </c>
      <c r="BF15" s="34" t="s">
        <v>41</v>
      </c>
      <c r="BG15" s="30" t="s">
        <v>61</v>
      </c>
      <c r="BH15" s="34" t="s">
        <v>42</v>
      </c>
      <c r="BI15" s="34" t="s">
        <v>43</v>
      </c>
      <c r="BJ15" s="34" t="s">
        <v>44</v>
      </c>
      <c r="BK15" s="34" t="s">
        <v>45</v>
      </c>
      <c r="BL15" s="34" t="s">
        <v>51</v>
      </c>
      <c r="BM15" s="34" t="s">
        <v>52</v>
      </c>
      <c r="BN15" s="34" t="s">
        <v>53</v>
      </c>
      <c r="BO15" s="34" t="s">
        <v>54</v>
      </c>
    </row>
    <row r="16" spans="1:67" s="30" customFormat="1" ht="13.8" x14ac:dyDescent="0.3">
      <c r="A16" s="28"/>
      <c r="B16" s="28"/>
      <c r="C16" s="28"/>
      <c r="D16" s="28"/>
      <c r="E16" s="28"/>
      <c r="F16" s="28"/>
      <c r="G16" s="28"/>
      <c r="H16" s="28"/>
      <c r="I16" s="28"/>
      <c r="J16" s="28"/>
      <c r="K16" s="28"/>
      <c r="M16" s="31"/>
      <c r="N16" s="31"/>
      <c r="O16" s="31"/>
      <c r="P16" s="31"/>
      <c r="Q16" s="11"/>
      <c r="R16" s="12"/>
      <c r="S16" s="12"/>
      <c r="T16" s="26"/>
      <c r="AH16" s="33">
        <f>AH15</f>
        <v>-0.8</v>
      </c>
      <c r="AI16" s="30">
        <f>G43+E43/2</f>
        <v>0.14000000000000001</v>
      </c>
      <c r="AK16" s="33">
        <f>AK15</f>
        <v>-4.2500000000000003E-2</v>
      </c>
      <c r="AL16" s="30">
        <f>G44+E44/2</f>
        <v>1.2199999999999998</v>
      </c>
      <c r="AN16" s="33">
        <f>AN15</f>
        <v>-1.6900000000000002</v>
      </c>
      <c r="AO16" s="30">
        <f>G45+E45/2</f>
        <v>1.2899999999999996</v>
      </c>
      <c r="AQ16" s="30" t="s">
        <v>48</v>
      </c>
      <c r="AR16" s="34" t="str">
        <f>INDEX(AW16:AW35,MATCH(D17,AT16:AT35,0))</f>
        <v>c</v>
      </c>
      <c r="AT16" s="35" t="s">
        <v>46</v>
      </c>
      <c r="AU16" s="30" t="s">
        <v>56</v>
      </c>
      <c r="AV16" s="30" t="s">
        <v>81</v>
      </c>
      <c r="AW16" s="34" t="s">
        <v>49</v>
      </c>
      <c r="AX16" s="34">
        <v>3.38</v>
      </c>
      <c r="AY16" s="34">
        <v>1.66</v>
      </c>
      <c r="AZ16" s="34">
        <v>1.6</v>
      </c>
      <c r="BA16" s="34">
        <v>1.34</v>
      </c>
      <c r="BB16" s="34">
        <v>0.44</v>
      </c>
      <c r="BC16" s="34">
        <v>0</v>
      </c>
      <c r="BD16" s="34">
        <v>7.0000000000000007E-2</v>
      </c>
      <c r="BE16" s="34">
        <v>7.0000000000000007E-2</v>
      </c>
      <c r="BF16" s="34">
        <v>8.5000000000000006E-2</v>
      </c>
      <c r="BG16" s="34">
        <v>0</v>
      </c>
      <c r="BH16" s="34">
        <v>0.14000000000000001</v>
      </c>
      <c r="BI16" s="34">
        <v>0.125</v>
      </c>
      <c r="BJ16" s="34">
        <v>0.09</v>
      </c>
      <c r="BK16" s="34">
        <v>0.09</v>
      </c>
      <c r="BL16" s="34">
        <v>0.3</v>
      </c>
      <c r="BM16" s="34">
        <v>0.42</v>
      </c>
      <c r="BN16" s="34">
        <v>0.8</v>
      </c>
      <c r="BO16" s="34">
        <v>0.14499999999999999</v>
      </c>
    </row>
    <row r="17" spans="1:67" s="30" customFormat="1" ht="13.8" x14ac:dyDescent="0.3">
      <c r="A17" s="28"/>
      <c r="B17" s="28"/>
      <c r="C17" s="36" t="s">
        <v>47</v>
      </c>
      <c r="D17" s="91" t="s">
        <v>46</v>
      </c>
      <c r="E17" s="91"/>
      <c r="F17" s="28"/>
      <c r="G17" s="28"/>
      <c r="H17" s="28"/>
      <c r="I17" s="28"/>
      <c r="J17" s="28"/>
      <c r="K17" s="28"/>
      <c r="M17" s="31"/>
      <c r="N17" s="31"/>
      <c r="O17" s="31"/>
      <c r="P17" s="31"/>
      <c r="Q17" s="11"/>
      <c r="R17" s="12"/>
      <c r="S17" s="12"/>
      <c r="T17" s="26"/>
      <c r="AH17" s="33">
        <f>F43+D43/2</f>
        <v>0.8</v>
      </c>
      <c r="AI17" s="30">
        <f>AI16</f>
        <v>0.14000000000000001</v>
      </c>
      <c r="AK17" s="33">
        <f>F44+D44/2</f>
        <v>4.2500000000000003E-2</v>
      </c>
      <c r="AL17" s="30">
        <f>AL16</f>
        <v>1.2199999999999998</v>
      </c>
      <c r="AN17" s="33">
        <f>F45+D45/2</f>
        <v>-0.67000000000000015</v>
      </c>
      <c r="AO17" s="30">
        <f>AO16</f>
        <v>1.2899999999999996</v>
      </c>
      <c r="AQ17" s="34" t="s">
        <v>9</v>
      </c>
      <c r="AR17" s="34">
        <f>INDEX(AX16:AX35,MATCH(D17,AT16:AT35,0))</f>
        <v>3.38</v>
      </c>
      <c r="AS17" s="34"/>
      <c r="AT17" s="35" t="s">
        <v>58</v>
      </c>
      <c r="AU17" s="30" t="s">
        <v>66</v>
      </c>
      <c r="AV17" s="30" t="s">
        <v>82</v>
      </c>
      <c r="AW17" s="34" t="s">
        <v>49</v>
      </c>
      <c r="AX17" s="34">
        <v>3.92</v>
      </c>
      <c r="AY17" s="34">
        <v>1.66</v>
      </c>
      <c r="AZ17" s="34">
        <v>1.6</v>
      </c>
      <c r="BA17" s="34">
        <v>2.34</v>
      </c>
      <c r="BB17" s="34">
        <v>0.44</v>
      </c>
      <c r="BC17" s="34">
        <f>BB17-0.07</f>
        <v>0.37</v>
      </c>
      <c r="BD17" s="34">
        <v>7.0000000000000007E-2</v>
      </c>
      <c r="BE17" s="34">
        <v>0.125</v>
      </c>
      <c r="BF17" s="34">
        <v>0.66</v>
      </c>
      <c r="BG17" s="34">
        <v>0.1</v>
      </c>
      <c r="BH17" s="34">
        <v>0.14000000000000001</v>
      </c>
      <c r="BI17" s="34"/>
      <c r="BJ17" s="34"/>
      <c r="BK17" s="34"/>
      <c r="BL17" s="34">
        <v>0.3</v>
      </c>
      <c r="BM17" s="34">
        <v>0.42</v>
      </c>
      <c r="BN17" s="34">
        <v>0.8</v>
      </c>
      <c r="BO17" s="34">
        <v>0.14599999999999999</v>
      </c>
    </row>
    <row r="18" spans="1:67" s="30" customFormat="1" ht="13.8" x14ac:dyDescent="0.3">
      <c r="A18" s="28"/>
      <c r="B18" s="28"/>
      <c r="C18" s="28"/>
      <c r="D18" s="28" t="str">
        <f>"("&amp;AR15&amp;") "&amp;AR14</f>
        <v>(BAC 1520-2192) 7178-T6511</v>
      </c>
      <c r="E18" s="28"/>
      <c r="F18" s="28"/>
      <c r="G18" s="28"/>
      <c r="H18" s="28"/>
      <c r="I18" s="28"/>
      <c r="J18" s="28"/>
      <c r="K18" s="28"/>
      <c r="M18" s="31"/>
      <c r="N18" s="31"/>
      <c r="O18" s="31"/>
      <c r="P18" s="31"/>
      <c r="Q18" s="11"/>
      <c r="R18" s="12"/>
      <c r="S18" s="12"/>
      <c r="T18" s="26"/>
      <c r="AH18" s="33">
        <f>AH17</f>
        <v>0.8</v>
      </c>
      <c r="AI18" s="30">
        <f>AI15</f>
        <v>0</v>
      </c>
      <c r="AK18" s="33">
        <f>AK17</f>
        <v>4.2500000000000003E-2</v>
      </c>
      <c r="AL18" s="30">
        <f>AL15</f>
        <v>0.14000000000000001</v>
      </c>
      <c r="AN18" s="33">
        <f>AN17</f>
        <v>-0.67000000000000015</v>
      </c>
      <c r="AO18" s="30">
        <f>AO15</f>
        <v>1.2199999999999998</v>
      </c>
      <c r="AQ18" s="34" t="s">
        <v>36</v>
      </c>
      <c r="AR18" s="34">
        <f>INDEX(AY16:AY35,MATCH(D17,AT16:AT35,0))</f>
        <v>1.66</v>
      </c>
      <c r="AS18" s="34"/>
      <c r="AT18" s="35" t="s">
        <v>76</v>
      </c>
      <c r="AU18" s="30" t="s">
        <v>73</v>
      </c>
      <c r="AW18" s="34" t="s">
        <v>49</v>
      </c>
      <c r="AX18" s="34">
        <v>3.3</v>
      </c>
      <c r="AY18" s="34">
        <v>2.65</v>
      </c>
      <c r="AZ18" s="34">
        <v>2</v>
      </c>
      <c r="BA18" s="34">
        <v>1.36</v>
      </c>
      <c r="BB18" s="34">
        <v>0.8</v>
      </c>
      <c r="BC18" s="34">
        <f>BB18-0.07</f>
        <v>0.73</v>
      </c>
      <c r="BD18" s="34">
        <v>7.0000000000000007E-2</v>
      </c>
      <c r="BE18" s="34">
        <v>7.0000000000000007E-2</v>
      </c>
      <c r="BF18" s="34">
        <v>0.12</v>
      </c>
      <c r="BG18" s="34">
        <v>0</v>
      </c>
      <c r="BH18" s="30">
        <v>0.15</v>
      </c>
      <c r="BL18" s="34">
        <f>0.189+0.177</f>
        <v>0.36599999999999999</v>
      </c>
      <c r="BM18" s="34">
        <f>(0.489+0.521)/2</f>
        <v>0.505</v>
      </c>
      <c r="BN18" s="34">
        <f>(0.868+0.832)/2</f>
        <v>0.85</v>
      </c>
      <c r="BO18" s="34">
        <v>0.17699999999999999</v>
      </c>
    </row>
    <row r="19" spans="1:67" s="30" customFormat="1" ht="13.8" x14ac:dyDescent="0.3">
      <c r="A19" s="28"/>
      <c r="B19" s="28"/>
      <c r="C19" s="28"/>
      <c r="D19" s="28"/>
      <c r="E19" s="28"/>
      <c r="F19" s="28"/>
      <c r="G19" s="28"/>
      <c r="H19" s="28"/>
      <c r="I19" s="28"/>
      <c r="J19" s="28"/>
      <c r="K19" s="28"/>
      <c r="M19" s="31"/>
      <c r="N19" s="31"/>
      <c r="O19" s="31"/>
      <c r="P19" s="31"/>
      <c r="Q19" s="11"/>
      <c r="R19" s="12"/>
      <c r="S19" s="12"/>
      <c r="T19" s="26"/>
      <c r="AH19" s="33">
        <f>AH15</f>
        <v>-0.8</v>
      </c>
      <c r="AI19" s="33">
        <f>AI15</f>
        <v>0</v>
      </c>
      <c r="AK19" s="33">
        <f>AK15</f>
        <v>-4.2500000000000003E-2</v>
      </c>
      <c r="AL19" s="33">
        <f>AL15</f>
        <v>0.14000000000000001</v>
      </c>
      <c r="AN19" s="33">
        <f>AN15</f>
        <v>-1.6900000000000002</v>
      </c>
      <c r="AO19" s="33">
        <f>AO15</f>
        <v>1.2199999999999998</v>
      </c>
      <c r="AQ19" s="34" t="s">
        <v>37</v>
      </c>
      <c r="AR19" s="34">
        <f>INDEX(AZ16:AZ35,MATCH(D17,AT16:AT35,0))</f>
        <v>1.6</v>
      </c>
      <c r="AS19" s="34"/>
      <c r="AT19" s="35" t="s">
        <v>74</v>
      </c>
      <c r="AU19" s="30" t="s">
        <v>70</v>
      </c>
      <c r="AW19" s="34" t="s">
        <v>49</v>
      </c>
      <c r="AX19" s="34">
        <v>3.3</v>
      </c>
      <c r="AY19" s="34">
        <v>1.76</v>
      </c>
      <c r="AZ19" s="34">
        <v>2.15</v>
      </c>
      <c r="BA19" s="34">
        <v>1.36</v>
      </c>
      <c r="BB19" s="34">
        <f>0.545+0.07</f>
        <v>0.61499999999999999</v>
      </c>
      <c r="BC19" s="34">
        <v>0.54500000000000004</v>
      </c>
      <c r="BD19" s="34">
        <v>7.0000000000000007E-2</v>
      </c>
      <c r="BE19" s="34">
        <v>7.0000000000000007E-2</v>
      </c>
      <c r="BF19" s="34">
        <v>0.08</v>
      </c>
      <c r="BG19" s="34">
        <v>0</v>
      </c>
      <c r="BH19" s="30">
        <v>0.13</v>
      </c>
      <c r="BL19" s="34">
        <v>0.315</v>
      </c>
      <c r="BM19" s="34">
        <v>0.42</v>
      </c>
      <c r="BN19" s="34">
        <v>0.8</v>
      </c>
      <c r="BO19" s="34">
        <v>0.16</v>
      </c>
    </row>
    <row r="20" spans="1:67" s="30" customFormat="1" ht="13.8" x14ac:dyDescent="0.3">
      <c r="A20" s="28"/>
      <c r="B20" s="28"/>
      <c r="C20" s="28"/>
      <c r="D20" s="28"/>
      <c r="E20" s="28"/>
      <c r="F20" s="28"/>
      <c r="G20" s="28"/>
      <c r="H20" s="28"/>
      <c r="I20" s="28"/>
      <c r="J20" s="28"/>
      <c r="K20" s="28"/>
      <c r="M20" s="31"/>
      <c r="N20" s="31"/>
      <c r="O20" s="31"/>
      <c r="P20" s="31"/>
      <c r="Q20" s="11"/>
      <c r="R20" s="12"/>
      <c r="S20" s="12"/>
      <c r="T20" s="26"/>
      <c r="AQ20" s="34" t="s">
        <v>38</v>
      </c>
      <c r="AR20" s="34">
        <f>INDEX(BA16:BA35,MATCH(D17,AT16:AT35,0))</f>
        <v>1.34</v>
      </c>
      <c r="AS20" s="34"/>
      <c r="AT20" s="35" t="s">
        <v>67</v>
      </c>
      <c r="AU20" s="30" t="s">
        <v>68</v>
      </c>
      <c r="AV20" s="30" t="s">
        <v>82</v>
      </c>
      <c r="AW20" s="34" t="s">
        <v>49</v>
      </c>
      <c r="AX20" s="34">
        <v>3.72</v>
      </c>
      <c r="AY20" s="34">
        <v>1.66</v>
      </c>
      <c r="AZ20" s="34">
        <v>1.6</v>
      </c>
      <c r="BA20" s="34">
        <v>1.4</v>
      </c>
      <c r="BB20" s="34">
        <v>0.44</v>
      </c>
      <c r="BC20" s="34">
        <f>BB20-0.07</f>
        <v>0.37</v>
      </c>
      <c r="BD20" s="34">
        <v>7.0000000000000007E-2</v>
      </c>
      <c r="BE20" s="34">
        <v>0.125</v>
      </c>
      <c r="BF20" s="34">
        <v>8.5000000000000006E-2</v>
      </c>
      <c r="BG20" s="34">
        <v>0.1</v>
      </c>
      <c r="BH20" s="30">
        <v>0.14000000000000001</v>
      </c>
      <c r="BL20" s="34">
        <v>0.3</v>
      </c>
      <c r="BM20" s="34">
        <v>0.42</v>
      </c>
      <c r="BN20" s="34">
        <v>0.8</v>
      </c>
      <c r="BO20" s="34">
        <v>0.14499999999999999</v>
      </c>
    </row>
    <row r="21" spans="1:67" s="30" customFormat="1" ht="13.8" x14ac:dyDescent="0.3">
      <c r="A21" s="28"/>
      <c r="B21" s="28"/>
      <c r="C21" s="28"/>
      <c r="D21" s="28"/>
      <c r="E21" s="28"/>
      <c r="F21" s="28"/>
      <c r="G21" s="28"/>
      <c r="H21" s="28"/>
      <c r="I21" s="28"/>
      <c r="J21" s="28"/>
      <c r="K21" s="28"/>
      <c r="M21" s="31"/>
      <c r="N21" s="31"/>
      <c r="O21" s="31"/>
      <c r="P21" s="31"/>
      <c r="Q21" s="11"/>
      <c r="R21" s="12"/>
      <c r="S21" s="12"/>
      <c r="T21" s="26"/>
      <c r="AH21" s="33">
        <f>F46-D46/2</f>
        <v>-0.67</v>
      </c>
      <c r="AI21" s="30">
        <f>G46-E46/2</f>
        <v>1.2199999999999998</v>
      </c>
      <c r="AK21" s="33">
        <f>F47-D47/2</f>
        <v>0.67000000000000015</v>
      </c>
      <c r="AL21" s="30">
        <f>G47-E47/2</f>
        <v>1.2199999999999998</v>
      </c>
      <c r="AN21" s="33">
        <f>F48-D48/2</f>
        <v>0.4</v>
      </c>
      <c r="AO21" s="30">
        <f>G48-E48/2</f>
        <v>1.36</v>
      </c>
      <c r="AQ21" s="34" t="s">
        <v>39</v>
      </c>
      <c r="AR21" s="34">
        <f>INDEX(BB16:BB35,MATCH(D17,AT16:AT35,0))</f>
        <v>0.44</v>
      </c>
      <c r="AS21" s="34"/>
      <c r="AT21" s="35" t="s">
        <v>77</v>
      </c>
      <c r="AU21" s="30" t="s">
        <v>78</v>
      </c>
      <c r="AV21" s="30" t="s">
        <v>81</v>
      </c>
      <c r="AW21" s="34" t="s">
        <v>49</v>
      </c>
      <c r="AX21" s="34">
        <v>0</v>
      </c>
      <c r="AY21" s="34">
        <v>0.5</v>
      </c>
      <c r="AZ21" s="34">
        <v>0</v>
      </c>
      <c r="BA21" s="34">
        <v>1.26</v>
      </c>
      <c r="BB21" s="34">
        <v>0.5</v>
      </c>
      <c r="BC21" s="34">
        <v>0.5</v>
      </c>
      <c r="BD21" s="34">
        <v>0</v>
      </c>
      <c r="BE21" s="34">
        <v>0</v>
      </c>
      <c r="BF21" s="34">
        <v>0</v>
      </c>
      <c r="BG21" s="34"/>
      <c r="BL21" s="34">
        <v>0.3</v>
      </c>
      <c r="BM21" s="34">
        <v>0.42</v>
      </c>
      <c r="BN21" s="34">
        <v>0.8</v>
      </c>
      <c r="BO21" s="34">
        <v>0.14499999999999999</v>
      </c>
    </row>
    <row r="22" spans="1:67" s="30" customFormat="1" ht="13.8" x14ac:dyDescent="0.3">
      <c r="A22" s="28"/>
      <c r="B22" s="28"/>
      <c r="C22" s="28"/>
      <c r="D22" s="28"/>
      <c r="E22" s="28"/>
      <c r="F22" s="28"/>
      <c r="G22" s="28"/>
      <c r="H22" s="28"/>
      <c r="I22" s="28"/>
      <c r="J22" s="28"/>
      <c r="K22" s="28"/>
      <c r="M22" s="31"/>
      <c r="N22" s="31"/>
      <c r="O22" s="31"/>
      <c r="P22" s="31"/>
      <c r="Q22" s="11"/>
      <c r="R22" s="12"/>
      <c r="S22" s="12"/>
      <c r="T22" s="26"/>
      <c r="AH22" s="33">
        <f>AH21</f>
        <v>-0.67</v>
      </c>
      <c r="AI22" s="30">
        <f>G46+E46/2</f>
        <v>1.3599999999999999</v>
      </c>
      <c r="AK22" s="33">
        <f>AK21</f>
        <v>0.67000000000000015</v>
      </c>
      <c r="AL22" s="30">
        <f>G47+E47/2</f>
        <v>1.2899999999999996</v>
      </c>
      <c r="AN22" s="33">
        <f>AN21</f>
        <v>0.4</v>
      </c>
      <c r="AO22" s="30">
        <f>G48+E48/2</f>
        <v>1.5149999999999999</v>
      </c>
      <c r="AQ22" s="34" t="s">
        <v>40</v>
      </c>
      <c r="AR22" s="34">
        <f>INDEX(BC16:BC35,MATCH(D17,AT16:AT35,0))</f>
        <v>0</v>
      </c>
      <c r="AS22" s="34"/>
      <c r="AT22" s="35" t="s">
        <v>64</v>
      </c>
      <c r="AU22" s="30" t="s">
        <v>65</v>
      </c>
      <c r="AW22" s="34" t="s">
        <v>49</v>
      </c>
      <c r="AX22" s="34">
        <v>0</v>
      </c>
      <c r="AY22" s="34">
        <v>0.44</v>
      </c>
      <c r="AZ22" s="34">
        <v>0</v>
      </c>
      <c r="BA22" s="34">
        <v>1.18</v>
      </c>
      <c r="BB22" s="34">
        <v>0.44</v>
      </c>
      <c r="BC22" s="34">
        <v>0.44</v>
      </c>
      <c r="BD22" s="34">
        <v>0</v>
      </c>
      <c r="BE22" s="34">
        <v>0</v>
      </c>
      <c r="BF22" s="34">
        <v>0</v>
      </c>
      <c r="BG22" s="34"/>
      <c r="BH22" s="34"/>
      <c r="BI22" s="34"/>
      <c r="BJ22" s="34"/>
      <c r="BK22" s="34"/>
      <c r="BL22" s="34">
        <v>0.3</v>
      </c>
      <c r="BM22" s="34">
        <v>0.42</v>
      </c>
      <c r="BN22" s="34">
        <v>0.8</v>
      </c>
      <c r="BO22" s="34">
        <v>0.14499999999999999</v>
      </c>
    </row>
    <row r="23" spans="1:67" s="30" customFormat="1" ht="13.8" x14ac:dyDescent="0.3">
      <c r="A23" s="28"/>
      <c r="B23" s="28"/>
      <c r="C23" s="28"/>
      <c r="D23" s="28"/>
      <c r="E23" s="28"/>
      <c r="F23" s="28"/>
      <c r="G23" s="28"/>
      <c r="H23" s="28"/>
      <c r="I23" s="28"/>
      <c r="J23" s="28"/>
      <c r="K23" s="28"/>
      <c r="M23" s="31"/>
      <c r="N23" s="31"/>
      <c r="O23" s="31"/>
      <c r="P23" s="31"/>
      <c r="Q23" s="11"/>
      <c r="R23" s="12"/>
      <c r="S23" s="12"/>
      <c r="T23" s="26"/>
      <c r="AH23" s="33">
        <f>F46+D46/2</f>
        <v>0.67</v>
      </c>
      <c r="AI23" s="30">
        <f>AI22</f>
        <v>1.3599999999999999</v>
      </c>
      <c r="AK23" s="33">
        <f>F47+D47/2</f>
        <v>1.6900000000000002</v>
      </c>
      <c r="AL23" s="30">
        <f>AL22</f>
        <v>1.2899999999999996</v>
      </c>
      <c r="AN23" s="33">
        <f>F48+D48/2</f>
        <v>0.67</v>
      </c>
      <c r="AO23" s="30">
        <f>AO22</f>
        <v>1.5149999999999999</v>
      </c>
      <c r="AQ23" s="34" t="s">
        <v>59</v>
      </c>
      <c r="AR23" s="34">
        <f>INDEX(BD16:BD35,MATCH(D17,AT16:AT35,0))</f>
        <v>7.0000000000000007E-2</v>
      </c>
      <c r="AS23" s="34"/>
      <c r="AT23" s="35" t="s">
        <v>62</v>
      </c>
      <c r="AU23" s="30" t="s">
        <v>63</v>
      </c>
      <c r="AW23" s="34" t="s">
        <v>49</v>
      </c>
      <c r="AX23" s="34">
        <v>3.3780000000000001</v>
      </c>
      <c r="AY23" s="34">
        <v>1.69</v>
      </c>
      <c r="AZ23" s="34">
        <v>1.6</v>
      </c>
      <c r="BA23" s="34">
        <v>1.34</v>
      </c>
      <c r="BB23" s="34">
        <v>0.47</v>
      </c>
      <c r="BC23" s="34">
        <f>BB23-0.08</f>
        <v>0.38999999999999996</v>
      </c>
      <c r="BD23" s="34">
        <v>0.08</v>
      </c>
      <c r="BE23" s="34">
        <v>0.08</v>
      </c>
      <c r="BF23" s="34">
        <v>0.16</v>
      </c>
      <c r="BG23" s="34">
        <v>0</v>
      </c>
      <c r="BH23" s="34">
        <v>0.14000000000000001</v>
      </c>
      <c r="BI23" s="34"/>
      <c r="BJ23" s="34"/>
      <c r="BK23" s="34"/>
      <c r="BL23" s="34">
        <v>0.3</v>
      </c>
      <c r="BM23" s="34">
        <v>0.42</v>
      </c>
      <c r="BN23" s="34">
        <v>0.8</v>
      </c>
      <c r="BO23" s="34">
        <v>0.14499999999999999</v>
      </c>
    </row>
    <row r="24" spans="1:67" s="30" customFormat="1" ht="13.8" x14ac:dyDescent="0.3">
      <c r="A24" s="28"/>
      <c r="B24" s="28"/>
      <c r="C24" s="28"/>
      <c r="D24" s="28"/>
      <c r="E24" s="28"/>
      <c r="F24" s="28"/>
      <c r="G24" s="28"/>
      <c r="H24" s="28"/>
      <c r="I24" s="28"/>
      <c r="J24" s="28"/>
      <c r="K24" s="28"/>
      <c r="M24" s="31"/>
      <c r="N24" s="31"/>
      <c r="O24" s="31"/>
      <c r="P24" s="31"/>
      <c r="Q24" s="11"/>
      <c r="R24" s="12"/>
      <c r="S24" s="12"/>
      <c r="T24" s="26"/>
      <c r="AH24" s="33">
        <f>AH23</f>
        <v>0.67</v>
      </c>
      <c r="AI24" s="30">
        <f>AI21</f>
        <v>1.2199999999999998</v>
      </c>
      <c r="AK24" s="33">
        <f>AK23</f>
        <v>1.6900000000000002</v>
      </c>
      <c r="AL24" s="30">
        <f>AL21</f>
        <v>1.2199999999999998</v>
      </c>
      <c r="AN24" s="33">
        <f>AN23</f>
        <v>0.67</v>
      </c>
      <c r="AO24" s="30">
        <f>AO21</f>
        <v>1.36</v>
      </c>
      <c r="AQ24" s="34" t="s">
        <v>60</v>
      </c>
      <c r="AR24" s="34">
        <f>INDEX(BE16:BE35,MATCH(D17,AT16:AT35,0))</f>
        <v>7.0000000000000007E-2</v>
      </c>
      <c r="AS24" s="34"/>
      <c r="AT24" s="35" t="s">
        <v>79</v>
      </c>
      <c r="AU24" s="30" t="s">
        <v>80</v>
      </c>
      <c r="AW24" s="34" t="s">
        <v>49</v>
      </c>
      <c r="AX24" s="34">
        <v>0</v>
      </c>
      <c r="AY24" s="34">
        <v>0.5</v>
      </c>
      <c r="AZ24" s="34">
        <v>0</v>
      </c>
      <c r="BA24" s="34">
        <v>1.35</v>
      </c>
      <c r="BB24" s="34">
        <v>0.5</v>
      </c>
      <c r="BC24" s="34">
        <v>0.5</v>
      </c>
      <c r="BD24" s="34">
        <v>0</v>
      </c>
      <c r="BE24" s="34">
        <v>0</v>
      </c>
      <c r="BF24" s="34">
        <v>0</v>
      </c>
      <c r="BG24" s="34"/>
      <c r="BL24" s="34">
        <v>0.3</v>
      </c>
      <c r="BM24" s="34">
        <v>0.42</v>
      </c>
      <c r="BN24" s="34">
        <v>0.8</v>
      </c>
      <c r="BO24" s="34">
        <v>0.14499999999999999</v>
      </c>
    </row>
    <row r="25" spans="1:67" s="30" customFormat="1" ht="13.8" x14ac:dyDescent="0.3">
      <c r="A25" s="28"/>
      <c r="B25" s="28"/>
      <c r="C25" s="28"/>
      <c r="D25" s="28"/>
      <c r="E25" s="28"/>
      <c r="F25" s="28"/>
      <c r="G25" s="28"/>
      <c r="H25" s="28"/>
      <c r="I25" s="28"/>
      <c r="J25" s="28"/>
      <c r="K25" s="28"/>
      <c r="M25" s="31"/>
      <c r="N25" s="31"/>
      <c r="O25" s="31"/>
      <c r="P25" s="31"/>
      <c r="Q25" s="11"/>
      <c r="R25" s="12"/>
      <c r="S25" s="12"/>
      <c r="T25" s="26"/>
      <c r="AH25" s="33">
        <f>AH21</f>
        <v>-0.67</v>
      </c>
      <c r="AI25" s="33">
        <f>AI21</f>
        <v>1.2199999999999998</v>
      </c>
      <c r="AK25" s="33">
        <f>AK21</f>
        <v>0.67000000000000015</v>
      </c>
      <c r="AL25" s="33">
        <f>AL21</f>
        <v>1.2199999999999998</v>
      </c>
      <c r="AN25" s="33">
        <f>AN21</f>
        <v>0.4</v>
      </c>
      <c r="AO25" s="33">
        <f>AO21</f>
        <v>1.36</v>
      </c>
      <c r="AQ25" s="34" t="s">
        <v>41</v>
      </c>
      <c r="AR25" s="34">
        <f>INDEX(BF16:BF35,MATCH(D17,AT16:AT35,0))</f>
        <v>8.5000000000000006E-2</v>
      </c>
      <c r="AS25" s="34"/>
      <c r="AT25" s="35" t="s">
        <v>71</v>
      </c>
      <c r="AU25" s="30" t="s">
        <v>72</v>
      </c>
      <c r="AW25" s="34" t="s">
        <v>49</v>
      </c>
      <c r="AX25" s="34">
        <v>3.3</v>
      </c>
      <c r="AY25" s="34">
        <v>2.57</v>
      </c>
      <c r="AZ25" s="34">
        <v>2</v>
      </c>
      <c r="BA25" s="34">
        <v>1.36</v>
      </c>
      <c r="BB25" s="34">
        <v>0.56999999999999995</v>
      </c>
      <c r="BC25" s="34">
        <f>BB25-0.07</f>
        <v>0.49999999999999994</v>
      </c>
      <c r="BD25" s="34">
        <v>7.0000000000000007E-2</v>
      </c>
      <c r="BE25" s="34">
        <v>7.0000000000000007E-2</v>
      </c>
      <c r="BF25" s="34">
        <v>0.12</v>
      </c>
      <c r="BG25" s="34">
        <v>0</v>
      </c>
      <c r="BH25" s="30">
        <v>0.15</v>
      </c>
      <c r="BL25" s="34">
        <f>0.189+0.177</f>
        <v>0.36599999999999999</v>
      </c>
      <c r="BM25" s="34">
        <f>(0.489+0.521)/2</f>
        <v>0.505</v>
      </c>
      <c r="BN25" s="34">
        <f>(0.868+0.832)/2</f>
        <v>0.85</v>
      </c>
      <c r="BO25" s="34">
        <v>0.17699999999999999</v>
      </c>
    </row>
    <row r="26" spans="1:67" s="30" customFormat="1" ht="13.8" x14ac:dyDescent="0.3">
      <c r="A26" s="28"/>
      <c r="B26" s="28"/>
      <c r="C26" s="28"/>
      <c r="D26" s="28"/>
      <c r="E26" s="28"/>
      <c r="F26" s="28"/>
      <c r="G26" s="28"/>
      <c r="H26" s="28"/>
      <c r="I26" s="28"/>
      <c r="J26" s="28"/>
      <c r="K26" s="28"/>
      <c r="M26" s="31"/>
      <c r="N26" s="31"/>
      <c r="O26" s="31"/>
      <c r="P26" s="31"/>
      <c r="Q26" s="11"/>
      <c r="R26" s="12"/>
      <c r="S26" s="12"/>
      <c r="T26" s="26"/>
      <c r="AQ26" s="34" t="s">
        <v>42</v>
      </c>
      <c r="AR26" s="34">
        <f>INDEX(BH16:BH35,MATCH(D17,AT16:AT35,0))</f>
        <v>0.14000000000000001</v>
      </c>
      <c r="AS26" s="34"/>
      <c r="AT26" s="35" t="s">
        <v>75</v>
      </c>
      <c r="AU26" s="30" t="s">
        <v>69</v>
      </c>
      <c r="AW26" s="34" t="s">
        <v>49</v>
      </c>
      <c r="AX26" s="34">
        <v>3.3</v>
      </c>
      <c r="AY26" s="34">
        <v>1.75</v>
      </c>
      <c r="AZ26" s="34">
        <v>2</v>
      </c>
      <c r="BA26" s="34">
        <v>1.36</v>
      </c>
      <c r="BB26" s="34">
        <v>0.63</v>
      </c>
      <c r="BC26" s="34">
        <v>0.53</v>
      </c>
      <c r="BD26" s="34">
        <v>0.1</v>
      </c>
      <c r="BE26" s="34">
        <v>0.1</v>
      </c>
      <c r="BF26" s="34">
        <v>0.08</v>
      </c>
      <c r="BG26" s="34">
        <v>0</v>
      </c>
      <c r="BH26" s="30">
        <v>0.14000000000000001</v>
      </c>
      <c r="BL26" s="34">
        <v>0.3</v>
      </c>
      <c r="BM26" s="34">
        <v>0.42</v>
      </c>
      <c r="BN26" s="34">
        <v>0.8</v>
      </c>
      <c r="BO26" s="34">
        <v>0.14499999999999999</v>
      </c>
    </row>
    <row r="27" spans="1:67" s="30" customFormat="1" ht="13.8" x14ac:dyDescent="0.3">
      <c r="A27" s="28"/>
      <c r="B27" s="28"/>
      <c r="C27" s="28"/>
      <c r="D27" s="28"/>
      <c r="E27" s="28"/>
      <c r="F27" s="28"/>
      <c r="G27" s="28"/>
      <c r="H27" s="28"/>
      <c r="I27" s="28"/>
      <c r="J27" s="28"/>
      <c r="K27" s="28"/>
      <c r="M27" s="31"/>
      <c r="N27" s="31"/>
      <c r="O27" s="31"/>
      <c r="P27" s="31"/>
      <c r="Q27" s="11"/>
      <c r="R27" s="12"/>
      <c r="S27" s="12"/>
      <c r="T27" s="26"/>
      <c r="AH27" s="33">
        <f>F49-D49/2</f>
        <v>-0.67</v>
      </c>
      <c r="AI27" s="30">
        <f>G49-E49/2</f>
        <v>1.36</v>
      </c>
      <c r="AK27" s="33">
        <f>F50-D50/2</f>
        <v>0.20999999999999996</v>
      </c>
      <c r="AL27" s="30">
        <f>G50-E50/2</f>
        <v>1.5149999999999999</v>
      </c>
      <c r="AN27" s="33">
        <f>F51-D51/2</f>
        <v>-0.67</v>
      </c>
      <c r="AO27" s="30">
        <f>G51-E51/2</f>
        <v>1.5149999999999999</v>
      </c>
      <c r="AQ27" s="30" t="s">
        <v>61</v>
      </c>
      <c r="AR27" s="34">
        <f>INDEX(BG16:BG35,MATCH(D17,AT16:AT35,0))</f>
        <v>0</v>
      </c>
      <c r="AT27" s="35" t="s">
        <v>55</v>
      </c>
      <c r="AU27" s="30" t="s">
        <v>57</v>
      </c>
      <c r="AV27" s="30" t="s">
        <v>81</v>
      </c>
      <c r="AW27" s="34" t="s">
        <v>50</v>
      </c>
      <c r="AX27" s="34">
        <v>3.12</v>
      </c>
      <c r="AY27" s="34">
        <v>3.44</v>
      </c>
      <c r="AZ27" s="34">
        <v>1.1000000000000001</v>
      </c>
      <c r="BA27" s="34">
        <v>1.18</v>
      </c>
      <c r="BB27" s="34">
        <v>0.44</v>
      </c>
      <c r="BC27" s="34">
        <f>BB27-0.07</f>
        <v>0.37</v>
      </c>
      <c r="BD27" s="34">
        <v>7.0000000000000007E-2</v>
      </c>
      <c r="BE27" s="34">
        <v>7.0000000000000007E-2</v>
      </c>
      <c r="BF27" s="34">
        <v>0.08</v>
      </c>
      <c r="BG27" s="34">
        <v>0</v>
      </c>
      <c r="BH27" s="34">
        <v>0.17</v>
      </c>
      <c r="BI27" s="34"/>
      <c r="BJ27" s="34"/>
      <c r="BK27" s="34"/>
      <c r="BL27" s="34">
        <v>0.3</v>
      </c>
      <c r="BM27" s="34">
        <v>0.42</v>
      </c>
      <c r="BN27" s="34">
        <v>0.88</v>
      </c>
      <c r="BO27" s="34">
        <v>0.14499999999999999</v>
      </c>
    </row>
    <row r="28" spans="1:67" s="30" customFormat="1" ht="13.8" x14ac:dyDescent="0.3">
      <c r="A28" s="28"/>
      <c r="B28" s="28"/>
      <c r="C28" s="28"/>
      <c r="D28" s="28"/>
      <c r="E28" s="28"/>
      <c r="F28" s="28"/>
      <c r="G28" s="28"/>
      <c r="H28" s="28"/>
      <c r="I28" s="28"/>
      <c r="J28" s="28"/>
      <c r="K28" s="28"/>
      <c r="M28" s="31"/>
      <c r="N28" s="31"/>
      <c r="O28" s="31"/>
      <c r="P28" s="31"/>
      <c r="Q28" s="11"/>
      <c r="R28" s="12"/>
      <c r="S28" s="12"/>
      <c r="T28" s="26"/>
      <c r="AH28" s="33">
        <f>AH27</f>
        <v>-0.67</v>
      </c>
      <c r="AI28" s="30">
        <f>G49+E49/2</f>
        <v>1.5149999999999999</v>
      </c>
      <c r="AK28" s="33">
        <f>AK27</f>
        <v>0.20999999999999996</v>
      </c>
      <c r="AL28" s="30">
        <f>G50+E50/2</f>
        <v>1.66</v>
      </c>
      <c r="AN28" s="33">
        <f>AN27</f>
        <v>-0.67</v>
      </c>
      <c r="AO28" s="30">
        <f>G51+E51/2</f>
        <v>1.66</v>
      </c>
      <c r="AQ28" s="34" t="s">
        <v>43</v>
      </c>
      <c r="AR28" s="34">
        <f>INDEX(BI16:BI35,MATCH(D17,AT16:AT35,0))</f>
        <v>0.125</v>
      </c>
      <c r="AT28" s="35"/>
      <c r="AW28" s="34"/>
      <c r="BE28" s="34"/>
      <c r="BG28" s="34"/>
      <c r="BL28" s="34"/>
      <c r="BM28" s="34"/>
      <c r="BN28" s="34"/>
      <c r="BO28" s="34"/>
    </row>
    <row r="29" spans="1:67" s="30" customFormat="1" ht="13.8" x14ac:dyDescent="0.3">
      <c r="A29" s="28"/>
      <c r="B29" s="28"/>
      <c r="C29" s="28"/>
      <c r="D29" s="28"/>
      <c r="E29" s="28"/>
      <c r="F29" s="28"/>
      <c r="G29" s="28"/>
      <c r="H29" s="28"/>
      <c r="I29" s="28"/>
      <c r="J29" s="28"/>
      <c r="K29" s="28"/>
      <c r="M29" s="31"/>
      <c r="N29" s="31"/>
      <c r="O29" s="31"/>
      <c r="P29" s="31"/>
      <c r="Q29" s="11"/>
      <c r="R29" s="12"/>
      <c r="S29" s="12"/>
      <c r="T29" s="26"/>
      <c r="AH29" s="33">
        <f>F49+D49/2</f>
        <v>-0.4</v>
      </c>
      <c r="AI29" s="30">
        <f>AI28</f>
        <v>1.5149999999999999</v>
      </c>
      <c r="AK29" s="33">
        <f>F50+D50/2</f>
        <v>0.67</v>
      </c>
      <c r="AL29" s="30">
        <f>AL28</f>
        <v>1.66</v>
      </c>
      <c r="AN29" s="33">
        <f>F51+D51/2</f>
        <v>-0.20999999999999996</v>
      </c>
      <c r="AO29" s="30">
        <f>AO28</f>
        <v>1.66</v>
      </c>
      <c r="AQ29" s="34" t="s">
        <v>44</v>
      </c>
      <c r="AR29" s="34">
        <f>INDEX(BJ16:BJ35,MATCH(D17,AT16:AT35,0))</f>
        <v>0.09</v>
      </c>
      <c r="AT29" s="35"/>
      <c r="AW29" s="34"/>
      <c r="BE29" s="34"/>
      <c r="BG29" s="34"/>
      <c r="BL29" s="34"/>
      <c r="BM29" s="34"/>
      <c r="BN29" s="34"/>
      <c r="BO29" s="34"/>
    </row>
    <row r="30" spans="1:67" s="30" customFormat="1" ht="13.8" x14ac:dyDescent="0.3">
      <c r="A30" s="28"/>
      <c r="B30" s="28"/>
      <c r="C30" s="28"/>
      <c r="D30" s="28"/>
      <c r="E30" s="28"/>
      <c r="F30" s="28"/>
      <c r="G30" s="28"/>
      <c r="H30" s="28"/>
      <c r="I30" s="28"/>
      <c r="J30" s="28"/>
      <c r="K30" s="28"/>
      <c r="M30" s="31"/>
      <c r="N30" s="31"/>
      <c r="O30" s="31"/>
      <c r="P30" s="31"/>
      <c r="Q30" s="11"/>
      <c r="R30" s="12"/>
      <c r="S30" s="12"/>
      <c r="T30" s="26"/>
      <c r="AH30" s="33">
        <f>AH29</f>
        <v>-0.4</v>
      </c>
      <c r="AI30" s="30">
        <f>AI27</f>
        <v>1.36</v>
      </c>
      <c r="AK30" s="33">
        <f>AK29</f>
        <v>0.67</v>
      </c>
      <c r="AL30" s="30">
        <f>AL27</f>
        <v>1.5149999999999999</v>
      </c>
      <c r="AN30" s="33">
        <f>AN29</f>
        <v>-0.20999999999999996</v>
      </c>
      <c r="AO30" s="30">
        <f>AO27</f>
        <v>1.5149999999999999</v>
      </c>
      <c r="AQ30" s="34" t="s">
        <v>45</v>
      </c>
      <c r="AR30" s="34">
        <f>INDEX(BK16:BK35,MATCH(D17,AT16:AT35,0))</f>
        <v>0.09</v>
      </c>
      <c r="AT30" s="35"/>
      <c r="AW30" s="34"/>
      <c r="BE30" s="34"/>
      <c r="BG30" s="34"/>
      <c r="BL30" s="34"/>
      <c r="BM30" s="34"/>
      <c r="BN30" s="34"/>
      <c r="BO30" s="34"/>
    </row>
    <row r="31" spans="1:67" s="30" customFormat="1" ht="13.8" x14ac:dyDescent="0.3">
      <c r="A31" s="28"/>
      <c r="B31" s="28"/>
      <c r="C31" s="28"/>
      <c r="D31" s="28"/>
      <c r="E31" s="28"/>
      <c r="F31" s="28"/>
      <c r="G31" s="28"/>
      <c r="H31" s="28"/>
      <c r="I31" s="28"/>
      <c r="J31" s="28"/>
      <c r="K31" s="28"/>
      <c r="M31" s="31"/>
      <c r="N31" s="31"/>
      <c r="O31" s="31"/>
      <c r="P31" s="31"/>
      <c r="Q31" s="11"/>
      <c r="R31" s="12"/>
      <c r="S31" s="12"/>
      <c r="T31" s="26"/>
      <c r="AH31" s="33">
        <f>AH27</f>
        <v>-0.67</v>
      </c>
      <c r="AI31" s="33">
        <f>AI27</f>
        <v>1.36</v>
      </c>
      <c r="AK31" s="33">
        <f>AK27</f>
        <v>0.20999999999999996</v>
      </c>
      <c r="AL31" s="33">
        <f>AL27</f>
        <v>1.5149999999999999</v>
      </c>
      <c r="AN31" s="33">
        <f>AN27</f>
        <v>-0.67</v>
      </c>
      <c r="AO31" s="33">
        <f>AO27</f>
        <v>1.5149999999999999</v>
      </c>
      <c r="AQ31" s="34" t="s">
        <v>51</v>
      </c>
      <c r="AR31" s="34">
        <f>INDEX(BL16:BL35,MATCH(D17,AT16:AT35,0))</f>
        <v>0.3</v>
      </c>
      <c r="AT31" s="35"/>
      <c r="AW31" s="34"/>
      <c r="BE31" s="34"/>
      <c r="BG31" s="34"/>
      <c r="BL31" s="34"/>
      <c r="BM31" s="34"/>
      <c r="BN31" s="34"/>
      <c r="BO31" s="34"/>
    </row>
    <row r="32" spans="1:67" s="30" customFormat="1" ht="13.8" x14ac:dyDescent="0.3">
      <c r="A32" s="28"/>
      <c r="B32" s="28"/>
      <c r="C32" s="28"/>
      <c r="D32" s="28"/>
      <c r="E32" s="28"/>
      <c r="F32" s="28"/>
      <c r="G32" s="28"/>
      <c r="H32" s="28"/>
      <c r="I32" s="28"/>
      <c r="J32" s="28"/>
      <c r="K32" s="28"/>
      <c r="M32" s="31"/>
      <c r="N32" s="31"/>
      <c r="O32" s="31"/>
      <c r="P32" s="31"/>
      <c r="Q32" s="11"/>
      <c r="R32" s="12"/>
      <c r="S32" s="12"/>
      <c r="T32" s="26"/>
      <c r="AQ32" s="34" t="s">
        <v>52</v>
      </c>
      <c r="AR32" s="34">
        <f>INDEX(BM16:BM35,MATCH(D17,AT16:AT35,0))</f>
        <v>0.42</v>
      </c>
      <c r="AT32" s="35"/>
      <c r="BE32" s="34"/>
      <c r="BG32" s="34"/>
      <c r="BL32" s="34"/>
      <c r="BM32" s="34"/>
      <c r="BN32" s="34"/>
      <c r="BO32" s="34"/>
    </row>
    <row r="33" spans="1:67" s="30" customFormat="1" ht="13.8" x14ac:dyDescent="0.3">
      <c r="A33" s="28"/>
      <c r="B33" s="28"/>
      <c r="C33" s="28"/>
      <c r="D33" s="28"/>
      <c r="E33" s="28"/>
      <c r="F33" s="28"/>
      <c r="G33" s="28"/>
      <c r="H33" s="28"/>
      <c r="I33" s="28"/>
      <c r="J33" s="28"/>
      <c r="K33" s="28"/>
      <c r="M33" s="31"/>
      <c r="N33" s="31"/>
      <c r="O33" s="31"/>
      <c r="P33" s="31"/>
      <c r="Q33" s="11"/>
      <c r="R33" s="12"/>
      <c r="S33" s="12"/>
      <c r="T33" s="26"/>
      <c r="AH33" s="30">
        <v>-0.25</v>
      </c>
      <c r="AI33" s="52">
        <f>AJ56</f>
        <v>0</v>
      </c>
      <c r="AK33" s="30">
        <v>-2</v>
      </c>
      <c r="AL33" s="33">
        <f>-D60</f>
        <v>0.96306411444457296</v>
      </c>
      <c r="AQ33" s="34" t="s">
        <v>53</v>
      </c>
      <c r="AR33" s="34">
        <f>INDEX(BN16:BN35,MATCH(D17,AT16:AT35,0))</f>
        <v>0.8</v>
      </c>
      <c r="AT33" s="35"/>
      <c r="BE33" s="34"/>
      <c r="BG33" s="34"/>
      <c r="BL33" s="34"/>
      <c r="BM33" s="34"/>
      <c r="BN33" s="34"/>
      <c r="BO33" s="34"/>
    </row>
    <row r="34" spans="1:67" s="30" customFormat="1" ht="13.8" x14ac:dyDescent="0.3">
      <c r="A34" s="28"/>
      <c r="B34" s="28"/>
      <c r="C34" s="28"/>
      <c r="D34" s="28"/>
      <c r="E34" s="28"/>
      <c r="F34" s="28"/>
      <c r="G34" s="28"/>
      <c r="H34" s="28"/>
      <c r="I34" s="28"/>
      <c r="J34" s="28"/>
      <c r="K34" s="28"/>
      <c r="M34" s="31"/>
      <c r="N34" s="31"/>
      <c r="O34" s="31"/>
      <c r="P34" s="31"/>
      <c r="Q34" s="11"/>
      <c r="R34" s="12"/>
      <c r="S34" s="12"/>
      <c r="T34" s="26"/>
      <c r="AH34" s="30">
        <v>3.75</v>
      </c>
      <c r="AI34" s="52">
        <f>AI33</f>
        <v>0</v>
      </c>
      <c r="AK34" s="30">
        <v>2</v>
      </c>
      <c r="AL34" s="33">
        <f>AL33</f>
        <v>0.96306411444457296</v>
      </c>
      <c r="AQ34" s="34" t="s">
        <v>54</v>
      </c>
      <c r="AR34" s="34">
        <f>INDEX(BO16:BO35,MATCH(D17,AT16:AT35,0))</f>
        <v>0.14499999999999999</v>
      </c>
      <c r="AT34" s="35"/>
      <c r="BE34" s="34"/>
      <c r="BG34" s="34"/>
      <c r="BL34" s="34"/>
      <c r="BM34" s="34"/>
      <c r="BN34" s="34"/>
      <c r="BO34" s="34"/>
    </row>
    <row r="35" spans="1:67" s="30" customFormat="1" ht="13.8" x14ac:dyDescent="0.3">
      <c r="A35" s="28"/>
      <c r="B35" s="28"/>
      <c r="C35" s="28"/>
      <c r="D35" s="28"/>
      <c r="E35" s="28"/>
      <c r="F35" s="28"/>
      <c r="G35" s="28"/>
      <c r="H35" s="28"/>
      <c r="I35" s="28"/>
      <c r="J35" s="28"/>
      <c r="K35" s="28"/>
      <c r="M35" s="31"/>
      <c r="N35" s="31"/>
      <c r="O35" s="31"/>
      <c r="P35" s="31"/>
      <c r="Q35" s="11"/>
      <c r="R35" s="12"/>
      <c r="S35" s="12"/>
      <c r="T35" s="26"/>
      <c r="AQ35" s="34"/>
      <c r="AR35" s="34"/>
      <c r="AT35" s="35"/>
      <c r="BE35" s="34"/>
      <c r="BG35" s="34"/>
      <c r="BL35" s="34"/>
      <c r="BM35" s="34"/>
      <c r="BN35" s="34"/>
      <c r="BO35" s="34"/>
    </row>
    <row r="36" spans="1:67" s="30" customFormat="1" ht="13.8" x14ac:dyDescent="0.3">
      <c r="A36" s="28"/>
      <c r="B36" s="28"/>
      <c r="C36" s="28"/>
      <c r="D36" s="28"/>
      <c r="E36" s="28"/>
      <c r="F36" s="28"/>
      <c r="G36" s="28"/>
      <c r="H36" s="28"/>
      <c r="I36" s="28"/>
      <c r="J36" s="28"/>
      <c r="K36" s="28"/>
      <c r="L36" s="40"/>
      <c r="M36" s="31"/>
      <c r="N36" s="31"/>
      <c r="O36" s="31"/>
      <c r="P36" s="31"/>
      <c r="Q36" s="11"/>
      <c r="R36" s="12"/>
      <c r="S36" s="12"/>
      <c r="T36" s="26"/>
      <c r="AQ36" s="34"/>
      <c r="AR36" s="34"/>
      <c r="AT36" s="35"/>
      <c r="BE36" s="34"/>
      <c r="BG36" s="34"/>
      <c r="BL36" s="34"/>
      <c r="BM36" s="34"/>
      <c r="BN36" s="34"/>
      <c r="BO36" s="34"/>
    </row>
    <row r="37" spans="1:67" s="30" customFormat="1" ht="15" x14ac:dyDescent="0.3">
      <c r="A37" s="28"/>
      <c r="B37" s="28"/>
      <c r="C37" s="28"/>
      <c r="D37" s="28"/>
      <c r="E37" s="28"/>
      <c r="F37" s="28"/>
      <c r="G37" s="28"/>
      <c r="H37" s="28"/>
      <c r="I37" s="28"/>
      <c r="J37" s="28"/>
      <c r="K37" s="28"/>
      <c r="L37" s="40"/>
      <c r="M37" s="31"/>
      <c r="N37" s="31"/>
      <c r="O37" s="31"/>
      <c r="P37" s="31"/>
      <c r="Q37" s="11"/>
      <c r="R37" s="12"/>
      <c r="S37" s="12"/>
      <c r="T37" s="26"/>
      <c r="AA37" s="34" t="s">
        <v>9</v>
      </c>
      <c r="AB37" s="34" t="s">
        <v>10</v>
      </c>
      <c r="AC37" s="34" t="s">
        <v>132</v>
      </c>
      <c r="AD37" s="34" t="s">
        <v>11</v>
      </c>
      <c r="AE37" s="37" t="s">
        <v>12</v>
      </c>
      <c r="AF37" s="34" t="s">
        <v>133</v>
      </c>
      <c r="AG37" s="34" t="s">
        <v>13</v>
      </c>
      <c r="AQ37" s="34"/>
      <c r="AR37" s="34"/>
      <c r="AT37" s="35"/>
      <c r="BE37" s="34"/>
      <c r="BG37" s="34"/>
      <c r="BL37" s="34"/>
      <c r="BM37" s="34"/>
      <c r="BN37" s="34"/>
      <c r="BO37" s="34"/>
    </row>
    <row r="38" spans="1:67" s="30" customFormat="1" ht="13.8" x14ac:dyDescent="0.3">
      <c r="A38" s="28"/>
      <c r="B38" s="28"/>
      <c r="C38" s="28"/>
      <c r="D38" s="28"/>
      <c r="E38" s="28"/>
      <c r="F38" s="28"/>
      <c r="G38" s="28"/>
      <c r="H38" s="28"/>
      <c r="I38" s="28"/>
      <c r="J38" s="28"/>
      <c r="K38" s="28"/>
      <c r="L38" s="40"/>
      <c r="M38" s="31"/>
      <c r="N38" s="31"/>
      <c r="O38" s="31"/>
      <c r="P38" s="31"/>
      <c r="Q38" s="11"/>
      <c r="R38" s="12"/>
      <c r="S38" s="12"/>
      <c r="T38" s="26"/>
      <c r="Z38" s="34">
        <v>1</v>
      </c>
      <c r="AA38" s="34">
        <f t="shared" ref="AA38:AA46" si="0">D43*E43</f>
        <v>0.22400000000000003</v>
      </c>
      <c r="AB38" s="34">
        <f t="shared" ref="AB38:AB46" si="1">F43*AA38</f>
        <v>0</v>
      </c>
      <c r="AC38" s="38">
        <f t="shared" ref="AC38:AC46" si="2">F43^2*AA38</f>
        <v>0</v>
      </c>
      <c r="AD38" s="38">
        <f t="shared" ref="AD38:AD46" si="3">D43^3*E43/12</f>
        <v>4.7786666666666679E-2</v>
      </c>
      <c r="AE38" s="30">
        <f t="shared" ref="AE38:AE46" si="4">G43*AA38</f>
        <v>1.5680000000000003E-2</v>
      </c>
      <c r="AF38" s="30">
        <f t="shared" ref="AF38:AF46" si="5">G43^2*AA38</f>
        <v>1.0976000000000002E-3</v>
      </c>
      <c r="AG38" s="39">
        <f t="shared" ref="AG38:AG46" si="6">E43^3*D43/12</f>
        <v>3.6586666666666681E-4</v>
      </c>
      <c r="AQ38" s="34"/>
      <c r="AR38" s="34"/>
      <c r="AT38" s="35"/>
      <c r="BE38" s="34"/>
      <c r="BG38" s="34"/>
      <c r="BL38" s="34"/>
      <c r="BM38" s="34"/>
      <c r="BN38" s="34"/>
      <c r="BO38" s="34"/>
    </row>
    <row r="39" spans="1:67" s="30" customFormat="1" ht="13.8" x14ac:dyDescent="0.3">
      <c r="A39" s="41"/>
      <c r="B39" s="42"/>
      <c r="C39" s="43"/>
      <c r="D39" s="44"/>
      <c r="E39" s="42"/>
      <c r="F39" s="42"/>
      <c r="G39" s="42"/>
      <c r="H39" s="42"/>
      <c r="I39" s="44"/>
      <c r="J39" s="44"/>
      <c r="K39" s="44"/>
      <c r="L39" s="40"/>
      <c r="M39" s="32"/>
      <c r="N39" s="32"/>
      <c r="O39" s="32"/>
      <c r="P39" s="45"/>
      <c r="Q39" s="11"/>
      <c r="R39" s="12"/>
      <c r="S39" s="12"/>
      <c r="T39" s="26"/>
      <c r="Z39" s="34">
        <v>2</v>
      </c>
      <c r="AA39" s="34">
        <f t="shared" si="0"/>
        <v>9.1799999999999993E-2</v>
      </c>
      <c r="AB39" s="34">
        <f t="shared" si="1"/>
        <v>0</v>
      </c>
      <c r="AC39" s="38">
        <f t="shared" si="2"/>
        <v>0</v>
      </c>
      <c r="AD39" s="38">
        <f t="shared" si="3"/>
        <v>5.5271250000000004E-5</v>
      </c>
      <c r="AE39" s="30">
        <f t="shared" si="4"/>
        <v>6.2423999999999986E-2</v>
      </c>
      <c r="AF39" s="30">
        <f t="shared" si="5"/>
        <v>4.2448319999999991E-2</v>
      </c>
      <c r="AG39" s="39">
        <f t="shared" si="6"/>
        <v>8.9229599999999971E-3</v>
      </c>
      <c r="AQ39" s="34"/>
      <c r="AR39" s="34"/>
      <c r="AT39" s="35"/>
      <c r="BE39" s="34"/>
      <c r="BL39" s="34"/>
      <c r="BM39" s="34"/>
      <c r="BN39" s="34"/>
      <c r="BO39" s="34"/>
    </row>
    <row r="40" spans="1:67" s="30" customFormat="1" ht="13.8" x14ac:dyDescent="0.3">
      <c r="A40" s="41"/>
      <c r="B40" s="44"/>
      <c r="C40" s="44"/>
      <c r="D40" s="44"/>
      <c r="E40" s="44"/>
      <c r="F40" s="44"/>
      <c r="G40" s="44"/>
      <c r="H40" s="44"/>
      <c r="I40" s="44"/>
      <c r="J40" s="44"/>
      <c r="K40" s="44"/>
      <c r="L40" s="40"/>
      <c r="M40" s="32"/>
      <c r="N40" s="32"/>
      <c r="O40" s="32"/>
      <c r="P40" s="45"/>
      <c r="Q40" s="11"/>
      <c r="R40" s="12"/>
      <c r="S40" s="12"/>
      <c r="T40" s="26"/>
      <c r="Z40" s="34">
        <v>3</v>
      </c>
      <c r="AA40" s="34">
        <f t="shared" si="0"/>
        <v>7.1400000000000005E-2</v>
      </c>
      <c r="AB40" s="34">
        <f t="shared" si="1"/>
        <v>-8.4252000000000021E-2</v>
      </c>
      <c r="AC40" s="38">
        <f t="shared" si="2"/>
        <v>9.9417360000000024E-2</v>
      </c>
      <c r="AD40" s="38">
        <f t="shared" si="3"/>
        <v>6.1903799999999997E-3</v>
      </c>
      <c r="AE40" s="30">
        <f t="shared" si="4"/>
        <v>8.9606999999999978E-2</v>
      </c>
      <c r="AF40" s="30">
        <f t="shared" si="5"/>
        <v>0.11245678499999995</v>
      </c>
      <c r="AG40" s="39">
        <f t="shared" si="6"/>
        <v>2.9155000000000011E-5</v>
      </c>
      <c r="AQ40" s="34"/>
      <c r="AR40" s="34"/>
      <c r="AT40" s="35"/>
      <c r="BE40" s="34"/>
    </row>
    <row r="41" spans="1:67" s="30" customFormat="1" ht="13.8" x14ac:dyDescent="0.3">
      <c r="A41" s="41"/>
      <c r="B41" s="28"/>
      <c r="C41" s="46" t="s">
        <v>14</v>
      </c>
      <c r="D41" s="46" t="s">
        <v>15</v>
      </c>
      <c r="E41" s="46" t="s">
        <v>16</v>
      </c>
      <c r="F41" s="46" t="s">
        <v>15</v>
      </c>
      <c r="G41" s="46" t="s">
        <v>16</v>
      </c>
      <c r="H41" s="44"/>
      <c r="I41" s="44"/>
      <c r="J41" s="44"/>
      <c r="K41" s="44"/>
      <c r="L41" s="40"/>
      <c r="M41" s="32"/>
      <c r="N41" s="32"/>
      <c r="O41" s="32"/>
      <c r="P41" s="45"/>
      <c r="Q41" s="11"/>
      <c r="R41" s="12"/>
      <c r="S41" s="12"/>
      <c r="T41" s="26"/>
      <c r="Z41" s="34">
        <v>4</v>
      </c>
      <c r="AA41" s="34">
        <f t="shared" si="0"/>
        <v>0.18760000000000002</v>
      </c>
      <c r="AB41" s="34">
        <f t="shared" si="1"/>
        <v>0</v>
      </c>
      <c r="AC41" s="38">
        <f t="shared" si="2"/>
        <v>0</v>
      </c>
      <c r="AD41" s="38">
        <f t="shared" si="3"/>
        <v>2.8071213333333341E-2</v>
      </c>
      <c r="AE41" s="30">
        <f t="shared" si="4"/>
        <v>0.242004</v>
      </c>
      <c r="AF41" s="30">
        <f t="shared" si="5"/>
        <v>0.31218515999999991</v>
      </c>
      <c r="AG41" s="39">
        <f t="shared" si="6"/>
        <v>3.0641333333333344E-4</v>
      </c>
      <c r="AT41" s="35"/>
    </row>
    <row r="42" spans="1:67" s="30" customFormat="1" ht="13.8" x14ac:dyDescent="0.3">
      <c r="A42" s="41"/>
      <c r="B42" s="28"/>
      <c r="C42" s="28"/>
      <c r="D42" s="48" t="s">
        <v>17</v>
      </c>
      <c r="E42" s="48" t="s">
        <v>17</v>
      </c>
      <c r="F42" s="48" t="s">
        <v>17</v>
      </c>
      <c r="G42" s="48" t="s">
        <v>17</v>
      </c>
      <c r="H42" s="44"/>
      <c r="I42" s="44"/>
      <c r="J42" s="44"/>
      <c r="K42" s="44"/>
      <c r="L42" s="40"/>
      <c r="M42" s="32"/>
      <c r="N42" s="32"/>
      <c r="O42" s="32"/>
      <c r="P42" s="45"/>
      <c r="Q42" s="11"/>
      <c r="R42" s="12"/>
      <c r="S42" s="12"/>
      <c r="T42" s="26"/>
      <c r="Z42" s="34">
        <v>5</v>
      </c>
      <c r="AA42" s="34">
        <f t="shared" si="0"/>
        <v>7.1400000000000005E-2</v>
      </c>
      <c r="AB42" s="34">
        <f t="shared" si="1"/>
        <v>8.4252000000000021E-2</v>
      </c>
      <c r="AC42" s="38">
        <f t="shared" si="2"/>
        <v>9.9417360000000024E-2</v>
      </c>
      <c r="AD42" s="38">
        <f t="shared" si="3"/>
        <v>6.1903799999999997E-3</v>
      </c>
      <c r="AE42" s="30">
        <f t="shared" si="4"/>
        <v>8.9606999999999978E-2</v>
      </c>
      <c r="AF42" s="30">
        <f t="shared" si="5"/>
        <v>0.11245678499999995</v>
      </c>
      <c r="AG42" s="39">
        <f t="shared" si="6"/>
        <v>2.9155000000000011E-5</v>
      </c>
      <c r="AT42" s="35"/>
    </row>
    <row r="43" spans="1:67" s="30" customFormat="1" ht="13.8" x14ac:dyDescent="0.3">
      <c r="A43" s="41"/>
      <c r="B43" s="36"/>
      <c r="C43" s="46">
        <v>1</v>
      </c>
      <c r="D43" s="68">
        <f>AR19</f>
        <v>1.6</v>
      </c>
      <c r="E43" s="68">
        <f>AR26</f>
        <v>0.14000000000000001</v>
      </c>
      <c r="F43" s="68">
        <f>IF(AR16="c",0,D43/2-D44/2)</f>
        <v>0</v>
      </c>
      <c r="G43" s="68">
        <f>E43/2</f>
        <v>7.0000000000000007E-2</v>
      </c>
      <c r="H43" s="44"/>
      <c r="I43" s="44"/>
      <c r="J43" s="44"/>
      <c r="K43" s="44"/>
      <c r="L43" s="40"/>
      <c r="M43" s="32"/>
      <c r="N43" s="32"/>
      <c r="O43" s="32"/>
      <c r="P43" s="45"/>
      <c r="Q43" s="11"/>
      <c r="R43" s="12"/>
      <c r="S43" s="12"/>
      <c r="T43" s="26"/>
      <c r="Z43" s="34">
        <v>6</v>
      </c>
      <c r="AA43" s="34">
        <f t="shared" si="0"/>
        <v>4.1850000000000005E-2</v>
      </c>
      <c r="AB43" s="34">
        <f t="shared" si="1"/>
        <v>2.2389750000000003E-2</v>
      </c>
      <c r="AC43" s="38">
        <f t="shared" si="2"/>
        <v>1.1978516250000001E-2</v>
      </c>
      <c r="AD43" s="38">
        <f t="shared" si="3"/>
        <v>2.5423875000000004E-4</v>
      </c>
      <c r="AE43" s="30">
        <f t="shared" si="4"/>
        <v>6.0159375000000008E-2</v>
      </c>
      <c r="AF43" s="30">
        <f t="shared" si="5"/>
        <v>8.6479101562500008E-2</v>
      </c>
      <c r="AG43" s="39">
        <f t="shared" si="6"/>
        <v>8.3787187500000012E-5</v>
      </c>
    </row>
    <row r="44" spans="1:67" s="30" customFormat="1" ht="13.8" x14ac:dyDescent="0.3">
      <c r="A44" s="41"/>
      <c r="B44" s="36"/>
      <c r="C44" s="46">
        <v>2</v>
      </c>
      <c r="D44" s="68">
        <f>AR25</f>
        <v>8.5000000000000006E-2</v>
      </c>
      <c r="E44" s="68">
        <f>AR18-(AR26+AR21)</f>
        <v>1.0799999999999998</v>
      </c>
      <c r="F44" s="68">
        <v>0</v>
      </c>
      <c r="G44" s="68">
        <f>E43+E44/2</f>
        <v>0.67999999999999994</v>
      </c>
      <c r="H44" s="44"/>
      <c r="I44" s="44"/>
      <c r="J44" s="44"/>
      <c r="K44" s="44"/>
      <c r="L44" s="40"/>
      <c r="M44" s="32"/>
      <c r="N44" s="32"/>
      <c r="O44" s="32"/>
      <c r="P44" s="45"/>
      <c r="Q44" s="11"/>
      <c r="R44" s="12"/>
      <c r="S44" s="12"/>
      <c r="T44" s="26"/>
      <c r="Z44" s="34">
        <v>7</v>
      </c>
      <c r="AA44" s="34">
        <f t="shared" si="0"/>
        <v>4.1850000000000005E-2</v>
      </c>
      <c r="AB44" s="34">
        <f t="shared" si="1"/>
        <v>-2.2389750000000003E-2</v>
      </c>
      <c r="AC44" s="38">
        <f t="shared" si="2"/>
        <v>1.1978516250000001E-2</v>
      </c>
      <c r="AD44" s="38">
        <f t="shared" si="3"/>
        <v>2.5423875000000004E-4</v>
      </c>
      <c r="AE44" s="30">
        <f t="shared" si="4"/>
        <v>6.0159375000000008E-2</v>
      </c>
      <c r="AF44" s="30">
        <f t="shared" si="5"/>
        <v>8.6479101562500008E-2</v>
      </c>
      <c r="AG44" s="39">
        <f t="shared" si="6"/>
        <v>8.3787187500000012E-5</v>
      </c>
    </row>
    <row r="45" spans="1:67" s="30" customFormat="1" ht="13.8" x14ac:dyDescent="0.3">
      <c r="A45" s="41"/>
      <c r="B45" s="36"/>
      <c r="C45" s="46">
        <v>3</v>
      </c>
      <c r="D45" s="68">
        <f>(AR17-AR20)/2</f>
        <v>1.02</v>
      </c>
      <c r="E45" s="68">
        <f>AR23</f>
        <v>7.0000000000000007E-2</v>
      </c>
      <c r="F45" s="68">
        <f>-AR20/2-D45/2</f>
        <v>-1.1800000000000002</v>
      </c>
      <c r="G45" s="68">
        <f>E43+E44+E45/2</f>
        <v>1.2549999999999997</v>
      </c>
      <c r="H45" s="44"/>
      <c r="I45" s="44"/>
      <c r="J45" s="44"/>
      <c r="K45" s="44"/>
      <c r="L45" s="40"/>
      <c r="M45" s="32"/>
      <c r="N45" s="32"/>
      <c r="O45" s="32"/>
      <c r="P45" s="45"/>
      <c r="Q45" s="11"/>
      <c r="R45" s="12"/>
      <c r="S45" s="12"/>
      <c r="T45" s="26"/>
      <c r="Z45" s="34">
        <v>8</v>
      </c>
      <c r="AA45" s="34">
        <f t="shared" si="0"/>
        <v>6.6700000000000009E-2</v>
      </c>
      <c r="AB45" s="34">
        <f t="shared" si="1"/>
        <v>2.9348000000000003E-2</v>
      </c>
      <c r="AC45" s="38">
        <f t="shared" si="2"/>
        <v>1.2913120000000002E-2</v>
      </c>
      <c r="AD45" s="38">
        <f t="shared" si="3"/>
        <v>1.176143333333334E-3</v>
      </c>
      <c r="AE45" s="30">
        <f t="shared" si="4"/>
        <v>0.10588625000000002</v>
      </c>
      <c r="AF45" s="30">
        <f t="shared" si="5"/>
        <v>0.16809442187500001</v>
      </c>
      <c r="AG45" s="39">
        <f t="shared" si="6"/>
        <v>1.1686395833333334E-4</v>
      </c>
    </row>
    <row r="46" spans="1:67" s="30" customFormat="1" ht="13.8" x14ac:dyDescent="0.3">
      <c r="A46" s="41"/>
      <c r="B46" s="36"/>
      <c r="C46" s="46">
        <v>4</v>
      </c>
      <c r="D46" s="68">
        <f>AR20</f>
        <v>1.34</v>
      </c>
      <c r="E46" s="68">
        <f>AR21-AR31</f>
        <v>0.14000000000000001</v>
      </c>
      <c r="F46" s="68">
        <v>0</v>
      </c>
      <c r="G46" s="68">
        <f>E43+E44+E46/2</f>
        <v>1.2899999999999998</v>
      </c>
      <c r="H46" s="44"/>
      <c r="I46" s="44"/>
      <c r="J46" s="44"/>
      <c r="K46" s="44"/>
      <c r="L46" s="40"/>
      <c r="M46" s="32"/>
      <c r="N46" s="32"/>
      <c r="O46" s="32"/>
      <c r="P46" s="45"/>
      <c r="Q46" s="11"/>
      <c r="R46" s="12"/>
      <c r="S46" s="12"/>
      <c r="T46" s="26"/>
      <c r="Z46" s="34">
        <v>9</v>
      </c>
      <c r="AA46" s="34">
        <f t="shared" si="0"/>
        <v>6.6700000000000009E-2</v>
      </c>
      <c r="AB46" s="34">
        <f t="shared" si="1"/>
        <v>-2.9348000000000003E-2</v>
      </c>
      <c r="AC46" s="38">
        <f t="shared" si="2"/>
        <v>1.2913120000000002E-2</v>
      </c>
      <c r="AD46" s="38">
        <f t="shared" si="3"/>
        <v>1.176143333333334E-3</v>
      </c>
      <c r="AE46" s="30">
        <f t="shared" si="4"/>
        <v>0.10588625000000002</v>
      </c>
      <c r="AF46" s="30">
        <f t="shared" si="5"/>
        <v>0.16809442187500001</v>
      </c>
      <c r="AG46" s="39">
        <f t="shared" si="6"/>
        <v>1.1686395833333334E-4</v>
      </c>
    </row>
    <row r="47" spans="1:67" s="30" customFormat="1" ht="15" x14ac:dyDescent="0.3">
      <c r="A47" s="41"/>
      <c r="B47" s="36"/>
      <c r="C47" s="46">
        <v>5</v>
      </c>
      <c r="D47" s="68">
        <f>D45</f>
        <v>1.02</v>
      </c>
      <c r="E47" s="68">
        <f>AR24</f>
        <v>7.0000000000000007E-2</v>
      </c>
      <c r="F47" s="68">
        <f>-F45</f>
        <v>1.1800000000000002</v>
      </c>
      <c r="G47" s="68">
        <f>E43+E44+E47/2+AR27</f>
        <v>1.2549999999999997</v>
      </c>
      <c r="H47" s="44"/>
      <c r="I47" s="44"/>
      <c r="J47" s="44"/>
      <c r="K47" s="44"/>
      <c r="L47" s="40"/>
      <c r="M47" s="32"/>
      <c r="N47" s="32"/>
      <c r="O47" s="32"/>
      <c r="P47" s="45"/>
      <c r="Q47" s="11"/>
      <c r="R47" s="12"/>
      <c r="S47" s="12"/>
      <c r="T47" s="26"/>
      <c r="AA47" s="34" t="s">
        <v>18</v>
      </c>
      <c r="AB47" s="34" t="s">
        <v>19</v>
      </c>
      <c r="AC47" s="34" t="s">
        <v>134</v>
      </c>
      <c r="AD47" s="34" t="s">
        <v>20</v>
      </c>
      <c r="AE47" s="34" t="s">
        <v>21</v>
      </c>
      <c r="AF47" s="34" t="s">
        <v>135</v>
      </c>
      <c r="AG47" s="34" t="s">
        <v>22</v>
      </c>
    </row>
    <row r="48" spans="1:67" s="30" customFormat="1" ht="13.8" x14ac:dyDescent="0.3">
      <c r="A48" s="41"/>
      <c r="B48" s="36"/>
      <c r="C48" s="46">
        <v>6</v>
      </c>
      <c r="D48" s="68">
        <f>(AR20-AR33)/2</f>
        <v>0.27</v>
      </c>
      <c r="E48" s="68">
        <f>AR31-AR34</f>
        <v>0.155</v>
      </c>
      <c r="F48" s="68">
        <f>AR20/2-D48/2</f>
        <v>0.53500000000000003</v>
      </c>
      <c r="G48" s="68">
        <f>AR18-AR34-E48/2</f>
        <v>1.4375</v>
      </c>
      <c r="H48" s="44"/>
      <c r="I48" s="44"/>
      <c r="J48" s="44"/>
      <c r="K48" s="44"/>
      <c r="L48" s="40"/>
      <c r="M48" s="32"/>
      <c r="N48" s="32"/>
      <c r="O48" s="32"/>
      <c r="P48" s="45"/>
      <c r="Q48" s="11"/>
      <c r="R48" s="12"/>
      <c r="S48" s="12"/>
      <c r="T48" s="26"/>
      <c r="AA48" s="47">
        <f t="shared" ref="AA48:AG48" si="7">SUM(AA38:AA46)</f>
        <v>0.86330000000000018</v>
      </c>
      <c r="AB48" s="47">
        <f t="shared" si="7"/>
        <v>0</v>
      </c>
      <c r="AC48" s="47">
        <f t="shared" si="7"/>
        <v>0.24861799250000005</v>
      </c>
      <c r="AD48" s="47">
        <f t="shared" si="7"/>
        <v>9.1154675416666692E-2</v>
      </c>
      <c r="AE48" s="47">
        <f t="shared" si="7"/>
        <v>0.83141324999999999</v>
      </c>
      <c r="AF48" s="47">
        <f t="shared" si="7"/>
        <v>1.0897916968749999</v>
      </c>
      <c r="AG48" s="47">
        <f t="shared" si="7"/>
        <v>1.0054852291666663E-2</v>
      </c>
    </row>
    <row r="49" spans="1:38" s="30" customFormat="1" ht="13.8" x14ac:dyDescent="0.3">
      <c r="A49" s="41"/>
      <c r="B49" s="36"/>
      <c r="C49" s="46">
        <v>7</v>
      </c>
      <c r="D49" s="68">
        <f>D48</f>
        <v>0.27</v>
      </c>
      <c r="E49" s="68">
        <f>E48</f>
        <v>0.155</v>
      </c>
      <c r="F49" s="68">
        <f>-F48</f>
        <v>-0.53500000000000003</v>
      </c>
      <c r="G49" s="68">
        <f>G48</f>
        <v>1.4375</v>
      </c>
      <c r="H49" s="44"/>
      <c r="I49" s="44"/>
      <c r="J49" s="44"/>
      <c r="K49" s="44"/>
      <c r="L49" s="40"/>
      <c r="M49" s="32"/>
      <c r="N49" s="32"/>
      <c r="O49" s="32"/>
      <c r="P49" s="45"/>
      <c r="Q49" s="11"/>
      <c r="R49" s="12"/>
      <c r="S49" s="12"/>
      <c r="T49" s="26"/>
    </row>
    <row r="50" spans="1:38" s="30" customFormat="1" ht="15" x14ac:dyDescent="0.3">
      <c r="A50" s="41"/>
      <c r="B50" s="36"/>
      <c r="C50" s="46">
        <v>8</v>
      </c>
      <c r="D50" s="68">
        <f>(AR20-AR32)/2</f>
        <v>0.46000000000000008</v>
      </c>
      <c r="E50" s="68">
        <f>AR34</f>
        <v>0.14499999999999999</v>
      </c>
      <c r="F50" s="68">
        <f>AR20/2-D50/2</f>
        <v>0.44</v>
      </c>
      <c r="G50" s="68">
        <f>AR18-E50/2</f>
        <v>1.5874999999999999</v>
      </c>
      <c r="H50" s="44"/>
      <c r="I50" s="44"/>
      <c r="J50" s="44"/>
      <c r="K50" s="44"/>
      <c r="L50" s="40"/>
      <c r="M50" s="32"/>
      <c r="N50" s="32"/>
      <c r="O50" s="32"/>
      <c r="P50" s="45"/>
      <c r="Q50" s="11"/>
      <c r="R50" s="12"/>
      <c r="S50" s="12"/>
      <c r="T50" s="26"/>
      <c r="AA50" s="34" t="s">
        <v>9</v>
      </c>
      <c r="AB50" s="34" t="s">
        <v>10</v>
      </c>
      <c r="AC50" s="34" t="s">
        <v>132</v>
      </c>
      <c r="AD50" s="34" t="s">
        <v>11</v>
      </c>
      <c r="AE50" s="37" t="s">
        <v>12</v>
      </c>
      <c r="AF50" s="34" t="s">
        <v>133</v>
      </c>
      <c r="AG50" s="34" t="s">
        <v>13</v>
      </c>
      <c r="AI50" s="44" t="s">
        <v>26</v>
      </c>
      <c r="AJ50" s="44"/>
      <c r="AK50" s="44"/>
      <c r="AL50" s="44"/>
    </row>
    <row r="51" spans="1:38" s="30" customFormat="1" ht="13.8" x14ac:dyDescent="0.3">
      <c r="A51" s="41"/>
      <c r="B51" s="36"/>
      <c r="C51" s="46">
        <v>9</v>
      </c>
      <c r="D51" s="68">
        <f>D50</f>
        <v>0.46000000000000008</v>
      </c>
      <c r="E51" s="68">
        <f>E50</f>
        <v>0.14499999999999999</v>
      </c>
      <c r="F51" s="68">
        <f>-F50</f>
        <v>-0.44</v>
      </c>
      <c r="G51" s="68">
        <f>G50</f>
        <v>1.5874999999999999</v>
      </c>
      <c r="H51" s="44"/>
      <c r="I51" s="44"/>
      <c r="J51" s="44"/>
      <c r="K51" s="44"/>
      <c r="L51" s="40"/>
      <c r="M51" s="32"/>
      <c r="N51" s="32"/>
      <c r="O51" s="32"/>
      <c r="P51" s="45"/>
      <c r="Q51" s="11"/>
      <c r="R51" s="12"/>
      <c r="S51" s="12"/>
      <c r="T51" s="26"/>
      <c r="Z51" s="34">
        <v>1</v>
      </c>
      <c r="AA51" s="34">
        <f>AA38</f>
        <v>0.22400000000000003</v>
      </c>
      <c r="AB51" s="51">
        <f t="shared" ref="AB51:AB59" si="8">(F43-$AI$54)*AA51</f>
        <v>0</v>
      </c>
      <c r="AC51" s="38">
        <f t="shared" ref="AC51:AC59" si="9">(F43-$AI$54)^2*AA51</f>
        <v>0</v>
      </c>
      <c r="AD51" s="38">
        <f>AD38</f>
        <v>4.7786666666666679E-2</v>
      </c>
      <c r="AE51" s="30">
        <f t="shared" ref="AE51:AE59" si="10">(G43-$AK$54)*AA51</f>
        <v>-0.2000463616355844</v>
      </c>
      <c r="AF51" s="30">
        <f t="shared" ref="AF51:AF59" si="11">(G43-$AK$54)^2*AA51</f>
        <v>0.17865422680194198</v>
      </c>
      <c r="AG51" s="39">
        <f>AG38</f>
        <v>3.6586666666666681E-4</v>
      </c>
      <c r="AI51" s="44"/>
      <c r="AJ51" s="44"/>
      <c r="AK51" s="44"/>
      <c r="AL51" s="44"/>
    </row>
    <row r="52" spans="1:38" s="30" customFormat="1" ht="13.8" x14ac:dyDescent="0.3">
      <c r="A52" s="41"/>
      <c r="B52" s="44"/>
      <c r="C52" s="46"/>
      <c r="D52" s="46"/>
      <c r="E52" s="46"/>
      <c r="F52" s="46"/>
      <c r="G52" s="44"/>
      <c r="H52" s="44"/>
      <c r="I52" s="44"/>
      <c r="J52" s="44"/>
      <c r="K52" s="44"/>
      <c r="L52" s="40"/>
      <c r="M52" s="32"/>
      <c r="N52" s="32"/>
      <c r="O52" s="32"/>
      <c r="P52" s="45"/>
      <c r="Q52" s="11"/>
      <c r="R52" s="12"/>
      <c r="S52" s="12"/>
      <c r="T52" s="26"/>
      <c r="Z52" s="34">
        <v>2</v>
      </c>
      <c r="AA52" s="34">
        <f t="shared" ref="AA52:AA59" si="12">AA39</f>
        <v>9.1799999999999993E-2</v>
      </c>
      <c r="AB52" s="51">
        <f t="shared" si="8"/>
        <v>0</v>
      </c>
      <c r="AC52" s="38">
        <f t="shared" si="9"/>
        <v>0</v>
      </c>
      <c r="AD52" s="38">
        <f t="shared" ref="AD52:AD59" si="13">AD39</f>
        <v>5.5271250000000004E-5</v>
      </c>
      <c r="AE52" s="30">
        <f t="shared" si="10"/>
        <v>-2.5985285706011801E-2</v>
      </c>
      <c r="AF52" s="30">
        <f t="shared" si="11"/>
        <v>7.3555018869614517E-3</v>
      </c>
      <c r="AG52" s="39">
        <f t="shared" ref="AG52:AG59" si="14">AG39</f>
        <v>8.9229599999999971E-3</v>
      </c>
      <c r="AI52" s="46" t="s">
        <v>16</v>
      </c>
      <c r="AJ52" s="46" t="s">
        <v>28</v>
      </c>
      <c r="AK52" s="46" t="s">
        <v>29</v>
      </c>
      <c r="AL52" s="46" t="s">
        <v>30</v>
      </c>
    </row>
    <row r="53" spans="1:38" s="30" customFormat="1" ht="15" x14ac:dyDescent="0.3">
      <c r="A53" s="41"/>
      <c r="B53" s="28"/>
      <c r="C53" s="36" t="s">
        <v>23</v>
      </c>
      <c r="D53" s="69">
        <f>MAX(AI15:AI31,AL15:AL31,AO15:AO31)-MIN(AI15:AI31,AL15:AL31,AO15:AO31)</f>
        <v>1.66</v>
      </c>
      <c r="E53" s="28" t="s">
        <v>24</v>
      </c>
      <c r="F53" s="28"/>
      <c r="G53" s="28"/>
      <c r="H53" s="28"/>
      <c r="I53" s="28"/>
      <c r="J53" s="44"/>
      <c r="K53" s="44"/>
      <c r="L53" s="40"/>
      <c r="M53" s="32"/>
      <c r="N53" s="32"/>
      <c r="O53" s="32"/>
      <c r="P53" s="45"/>
      <c r="Q53" s="11"/>
      <c r="R53" s="12"/>
      <c r="S53" s="12"/>
      <c r="T53" s="26"/>
      <c r="Z53" s="34">
        <v>3</v>
      </c>
      <c r="AA53" s="34">
        <f t="shared" si="12"/>
        <v>7.1400000000000005E-2</v>
      </c>
      <c r="AB53" s="51">
        <f t="shared" si="8"/>
        <v>-8.4252000000000021E-2</v>
      </c>
      <c r="AC53" s="38">
        <f t="shared" si="9"/>
        <v>9.9417360000000024E-2</v>
      </c>
      <c r="AD53" s="38">
        <f t="shared" si="13"/>
        <v>6.1903799999999997E-3</v>
      </c>
      <c r="AE53" s="30">
        <f t="shared" si="10"/>
        <v>2.0844222228657467E-2</v>
      </c>
      <c r="AF53" s="30">
        <f t="shared" si="11"/>
        <v>6.0851764750372277E-3</v>
      </c>
      <c r="AG53" s="39">
        <f t="shared" si="14"/>
        <v>2.9155000000000011E-5</v>
      </c>
      <c r="AI53" s="46" t="s">
        <v>32</v>
      </c>
      <c r="AJ53" s="46" t="s">
        <v>136</v>
      </c>
      <c r="AK53" s="46" t="s">
        <v>32</v>
      </c>
      <c r="AL53" s="46" t="s">
        <v>136</v>
      </c>
    </row>
    <row r="54" spans="1:38" s="30" customFormat="1" ht="13.8" x14ac:dyDescent="0.3">
      <c r="A54" s="41"/>
      <c r="B54" s="28"/>
      <c r="C54" s="36" t="s">
        <v>25</v>
      </c>
      <c r="D54" s="69">
        <f>MAX(AH15:AH31,AK15:AK31,AN15:AN31)-MIN(AH15:AH31,AK15:AK31,AN15:AN31)</f>
        <v>3.3800000000000003</v>
      </c>
      <c r="E54" s="28" t="s">
        <v>24</v>
      </c>
      <c r="F54" s="28"/>
      <c r="G54" s="28"/>
      <c r="H54" s="28"/>
      <c r="I54" s="28"/>
      <c r="J54" s="44"/>
      <c r="K54" s="44"/>
      <c r="L54" s="40"/>
      <c r="M54" s="32"/>
      <c r="N54" s="32"/>
      <c r="O54" s="32"/>
      <c r="P54" s="45"/>
      <c r="Q54" s="11"/>
      <c r="R54" s="12"/>
      <c r="S54" s="12"/>
      <c r="T54" s="26"/>
      <c r="Z54" s="34">
        <v>4</v>
      </c>
      <c r="AA54" s="34">
        <f t="shared" si="12"/>
        <v>0.18760000000000002</v>
      </c>
      <c r="AB54" s="51">
        <f t="shared" si="8"/>
        <v>0</v>
      </c>
      <c r="AC54" s="38">
        <f t="shared" si="9"/>
        <v>0</v>
      </c>
      <c r="AD54" s="38">
        <f t="shared" si="13"/>
        <v>2.8071213333333341E-2</v>
      </c>
      <c r="AE54" s="30">
        <f t="shared" si="10"/>
        <v>6.133317213019808E-2</v>
      </c>
      <c r="AF54" s="30">
        <f t="shared" si="11"/>
        <v>2.0052014944309738E-2</v>
      </c>
      <c r="AG54" s="39">
        <f t="shared" si="14"/>
        <v>3.0641333333333344E-4</v>
      </c>
      <c r="AI54" s="54">
        <f>AB48/AA48</f>
        <v>0</v>
      </c>
      <c r="AJ54" s="55">
        <f>AC48+AD48</f>
        <v>0.33977266791666672</v>
      </c>
      <c r="AK54" s="30">
        <f>AE48/AA48</f>
        <v>0.96306411444457296</v>
      </c>
      <c r="AL54" s="55">
        <f>AF48+AG48</f>
        <v>1.0998465491666665</v>
      </c>
    </row>
    <row r="55" spans="1:38" s="30" customFormat="1" ht="13.8" x14ac:dyDescent="0.3">
      <c r="A55" s="41"/>
      <c r="B55" s="28"/>
      <c r="C55" s="28"/>
      <c r="D55" s="28"/>
      <c r="E55" s="28"/>
      <c r="F55" s="28"/>
      <c r="G55" s="28"/>
      <c r="H55" s="28"/>
      <c r="I55" s="28"/>
      <c r="J55" s="44"/>
      <c r="K55" s="44"/>
      <c r="L55" s="40"/>
      <c r="M55" s="32"/>
      <c r="N55" s="32"/>
      <c r="O55" s="32"/>
      <c r="P55" s="45"/>
      <c r="Q55" s="11"/>
      <c r="R55" s="12"/>
      <c r="S55" s="12"/>
      <c r="T55" s="26"/>
      <c r="Z55" s="34">
        <v>5</v>
      </c>
      <c r="AA55" s="34">
        <f t="shared" si="12"/>
        <v>7.1400000000000005E-2</v>
      </c>
      <c r="AB55" s="51">
        <f t="shared" si="8"/>
        <v>8.4252000000000021E-2</v>
      </c>
      <c r="AC55" s="38">
        <f t="shared" si="9"/>
        <v>9.9417360000000024E-2</v>
      </c>
      <c r="AD55" s="38">
        <f t="shared" si="13"/>
        <v>6.1903799999999997E-3</v>
      </c>
      <c r="AE55" s="30">
        <f t="shared" si="10"/>
        <v>2.0844222228657467E-2</v>
      </c>
      <c r="AF55" s="30">
        <f t="shared" si="11"/>
        <v>6.0851764750372277E-3</v>
      </c>
      <c r="AG55" s="39">
        <f t="shared" si="14"/>
        <v>2.9155000000000011E-5</v>
      </c>
    </row>
    <row r="56" spans="1:38" s="30" customFormat="1" ht="13.8" x14ac:dyDescent="0.3">
      <c r="A56" s="41"/>
      <c r="B56" s="44"/>
      <c r="C56" s="44" t="s">
        <v>27</v>
      </c>
      <c r="D56" s="44"/>
      <c r="E56" s="44"/>
      <c r="F56" s="44"/>
      <c r="G56" s="44"/>
      <c r="H56" s="44"/>
      <c r="I56" s="44"/>
      <c r="J56" s="44"/>
      <c r="K56" s="44"/>
      <c r="L56" s="40"/>
      <c r="M56" s="32"/>
      <c r="N56" s="32"/>
      <c r="O56" s="32"/>
      <c r="P56" s="45"/>
      <c r="Q56" s="11"/>
      <c r="R56" s="12"/>
      <c r="S56" s="12"/>
      <c r="T56" s="26"/>
      <c r="Z56" s="34">
        <v>6</v>
      </c>
      <c r="AA56" s="34">
        <f t="shared" si="12"/>
        <v>4.1850000000000005E-2</v>
      </c>
      <c r="AB56" s="51">
        <f t="shared" si="8"/>
        <v>2.2389750000000003E-2</v>
      </c>
      <c r="AC56" s="38">
        <f t="shared" si="9"/>
        <v>1.1978516250000001E-2</v>
      </c>
      <c r="AD56" s="38">
        <f t="shared" si="13"/>
        <v>2.5423875000000004E-4</v>
      </c>
      <c r="AE56" s="30">
        <f t="shared" si="10"/>
        <v>1.9855141810494623E-2</v>
      </c>
      <c r="AF56" s="30">
        <f t="shared" si="11"/>
        <v>9.4199917876906028E-3</v>
      </c>
      <c r="AG56" s="39">
        <f t="shared" si="14"/>
        <v>8.3787187500000012E-5</v>
      </c>
      <c r="AI56" s="56" t="s">
        <v>34</v>
      </c>
      <c r="AJ56" s="54">
        <f>AB48/AA48</f>
        <v>0</v>
      </c>
      <c r="AK56" s="57" t="s">
        <v>24</v>
      </c>
    </row>
    <row r="57" spans="1:38" s="30" customFormat="1" ht="15" x14ac:dyDescent="0.3">
      <c r="A57" s="41"/>
      <c r="B57" s="44"/>
      <c r="C57" s="58" t="s">
        <v>31</v>
      </c>
      <c r="D57" s="54">
        <f>AA48</f>
        <v>0.86330000000000018</v>
      </c>
      <c r="E57" s="44" t="s">
        <v>137</v>
      </c>
      <c r="F57" s="28"/>
      <c r="G57" s="28"/>
      <c r="H57" s="28"/>
      <c r="I57" s="44"/>
      <c r="J57" s="44"/>
      <c r="K57" s="44"/>
      <c r="L57" s="40"/>
      <c r="M57" s="32"/>
      <c r="N57" s="32"/>
      <c r="O57" s="32"/>
      <c r="P57" s="45"/>
      <c r="Q57" s="11"/>
      <c r="R57" s="12"/>
      <c r="S57" s="12"/>
      <c r="T57" s="26"/>
      <c r="Z57" s="34">
        <v>7</v>
      </c>
      <c r="AA57" s="34">
        <f t="shared" si="12"/>
        <v>4.1850000000000005E-2</v>
      </c>
      <c r="AB57" s="51">
        <f t="shared" si="8"/>
        <v>-2.2389750000000003E-2</v>
      </c>
      <c r="AC57" s="38">
        <f t="shared" si="9"/>
        <v>1.1978516250000001E-2</v>
      </c>
      <c r="AD57" s="38">
        <f t="shared" si="13"/>
        <v>2.5423875000000004E-4</v>
      </c>
      <c r="AE57" s="30">
        <f t="shared" si="10"/>
        <v>1.9855141810494623E-2</v>
      </c>
      <c r="AF57" s="30">
        <f t="shared" si="11"/>
        <v>9.4199917876906028E-3</v>
      </c>
      <c r="AG57" s="39">
        <f t="shared" si="14"/>
        <v>8.3787187500000012E-5</v>
      </c>
    </row>
    <row r="58" spans="1:38" s="30" customFormat="1" ht="15" x14ac:dyDescent="0.3">
      <c r="A58" s="41"/>
      <c r="B58" s="44"/>
      <c r="C58" s="58" t="s">
        <v>35</v>
      </c>
      <c r="D58" s="54">
        <f>AF61+AG61</f>
        <v>0.29914228381793218</v>
      </c>
      <c r="E58" s="44" t="s">
        <v>138</v>
      </c>
      <c r="F58" s="58" t="s">
        <v>33</v>
      </c>
      <c r="G58" s="54">
        <f>AC61+AD61</f>
        <v>0.33977266791666672</v>
      </c>
      <c r="H58" s="44" t="s">
        <v>138</v>
      </c>
      <c r="I58" s="44"/>
      <c r="J58" s="44"/>
      <c r="K58" s="44"/>
      <c r="L58" s="40"/>
      <c r="M58" s="32"/>
      <c r="N58" s="32"/>
      <c r="O58" s="32"/>
      <c r="P58" s="45"/>
      <c r="Q58" s="11"/>
      <c r="R58" s="12"/>
      <c r="S58" s="12"/>
      <c r="T58" s="26"/>
      <c r="Z58" s="34">
        <v>8</v>
      </c>
      <c r="AA58" s="34">
        <f t="shared" si="12"/>
        <v>6.6700000000000009E-2</v>
      </c>
      <c r="AB58" s="51">
        <f t="shared" si="8"/>
        <v>2.9348000000000003E-2</v>
      </c>
      <c r="AC58" s="38">
        <f t="shared" si="9"/>
        <v>1.2913120000000002E-2</v>
      </c>
      <c r="AD58" s="38">
        <f t="shared" si="13"/>
        <v>1.176143333333334E-3</v>
      </c>
      <c r="AE58" s="30">
        <f t="shared" si="10"/>
        <v>4.1649873566546987E-2</v>
      </c>
      <c r="AF58" s="30">
        <f t="shared" si="11"/>
        <v>2.6007675683798335E-2</v>
      </c>
      <c r="AG58" s="39">
        <f t="shared" si="14"/>
        <v>1.1686395833333334E-4</v>
      </c>
    </row>
    <row r="59" spans="1:38" s="30" customFormat="1" ht="15" x14ac:dyDescent="0.35">
      <c r="A59" s="41"/>
      <c r="B59" s="44"/>
      <c r="C59" s="58" t="s">
        <v>139</v>
      </c>
      <c r="D59" s="61">
        <f>D53+D60</f>
        <v>0.69693588555542696</v>
      </c>
      <c r="E59" s="44" t="s">
        <v>24</v>
      </c>
      <c r="F59" s="58" t="s">
        <v>140</v>
      </c>
      <c r="G59" s="62">
        <f>AB48/AA48-D54/2</f>
        <v>-1.6900000000000002</v>
      </c>
      <c r="H59" s="28" t="s">
        <v>24</v>
      </c>
      <c r="I59" s="28"/>
      <c r="J59" s="28"/>
      <c r="K59" s="28"/>
      <c r="L59" s="40"/>
      <c r="M59" s="32"/>
      <c r="N59" s="32"/>
      <c r="O59" s="32"/>
      <c r="P59" s="45"/>
      <c r="Q59" s="11"/>
      <c r="R59" s="12"/>
      <c r="S59" s="12"/>
      <c r="T59" s="26"/>
      <c r="Z59" s="34">
        <v>9</v>
      </c>
      <c r="AA59" s="34">
        <f t="shared" si="12"/>
        <v>6.6700000000000009E-2</v>
      </c>
      <c r="AB59" s="51">
        <f t="shared" si="8"/>
        <v>-2.9348000000000003E-2</v>
      </c>
      <c r="AC59" s="38">
        <f t="shared" si="9"/>
        <v>1.2913120000000002E-2</v>
      </c>
      <c r="AD59" s="38">
        <f t="shared" si="13"/>
        <v>1.176143333333334E-3</v>
      </c>
      <c r="AE59" s="30">
        <f t="shared" si="10"/>
        <v>4.1649873566546987E-2</v>
      </c>
      <c r="AF59" s="30">
        <f t="shared" si="11"/>
        <v>2.6007675683798335E-2</v>
      </c>
      <c r="AG59" s="39">
        <f t="shared" si="14"/>
        <v>1.1686395833333334E-4</v>
      </c>
    </row>
    <row r="60" spans="1:38" s="30" customFormat="1" x14ac:dyDescent="0.35">
      <c r="A60" s="41"/>
      <c r="B60" s="44"/>
      <c r="C60" s="58" t="s">
        <v>141</v>
      </c>
      <c r="D60" s="63">
        <f>-AE48/AA48</f>
        <v>-0.96306411444457296</v>
      </c>
      <c r="E60" s="44" t="s">
        <v>24</v>
      </c>
      <c r="F60" s="58" t="s">
        <v>142</v>
      </c>
      <c r="G60" s="62">
        <f>AB48/AA48+D54/2</f>
        <v>1.6900000000000002</v>
      </c>
      <c r="H60" s="44" t="s">
        <v>24</v>
      </c>
      <c r="I60" s="28"/>
      <c r="J60" s="28"/>
      <c r="K60" s="28"/>
      <c r="L60" s="40"/>
      <c r="M60" s="32"/>
      <c r="N60" s="32"/>
      <c r="O60" s="32"/>
      <c r="P60" s="45"/>
      <c r="Q60" s="11"/>
      <c r="R60" s="12"/>
      <c r="S60" s="12"/>
      <c r="T60" s="26"/>
      <c r="AA60" s="34" t="s">
        <v>18</v>
      </c>
      <c r="AB60" s="34" t="s">
        <v>19</v>
      </c>
      <c r="AC60" s="34" t="s">
        <v>134</v>
      </c>
      <c r="AD60" s="34" t="s">
        <v>20</v>
      </c>
      <c r="AE60" s="34" t="s">
        <v>21</v>
      </c>
      <c r="AF60" s="34" t="s">
        <v>135</v>
      </c>
      <c r="AG60" s="34" t="s">
        <v>22</v>
      </c>
    </row>
    <row r="61" spans="1:38" s="30" customFormat="1" ht="13.8" x14ac:dyDescent="0.3">
      <c r="A61" s="27"/>
      <c r="B61" s="70"/>
      <c r="C61" s="71"/>
      <c r="D61" s="27"/>
      <c r="E61" s="27"/>
      <c r="F61" s="27"/>
      <c r="G61" s="71"/>
      <c r="H61" s="27"/>
      <c r="I61" s="27"/>
      <c r="J61" s="27"/>
      <c r="K61" s="27"/>
      <c r="L61" s="40"/>
      <c r="M61" s="32"/>
      <c r="N61" s="32"/>
      <c r="O61" s="32"/>
      <c r="P61" s="45"/>
      <c r="Q61" s="11"/>
      <c r="R61" s="12"/>
      <c r="S61" s="12"/>
      <c r="T61" s="26"/>
      <c r="AA61" s="60">
        <f t="shared" ref="AA61:AG61" si="15">SUM(AA51:AA59)</f>
        <v>0.86330000000000018</v>
      </c>
      <c r="AB61" s="60">
        <f t="shared" si="15"/>
        <v>0</v>
      </c>
      <c r="AC61" s="60">
        <f t="shared" si="15"/>
        <v>0.24861799250000005</v>
      </c>
      <c r="AD61" s="60">
        <f t="shared" si="15"/>
        <v>9.1154675416666692E-2</v>
      </c>
      <c r="AE61" s="60">
        <f t="shared" si="15"/>
        <v>5.5511151231257827E-17</v>
      </c>
      <c r="AF61" s="60">
        <f t="shared" si="15"/>
        <v>0.28908743152626554</v>
      </c>
      <c r="AG61" s="60">
        <f t="shared" si="15"/>
        <v>1.0054852291666663E-2</v>
      </c>
    </row>
    <row r="62" spans="1:38" s="30" customFormat="1" ht="13.8" x14ac:dyDescent="0.3">
      <c r="A62" s="27"/>
      <c r="B62" s="72"/>
      <c r="C62" s="71"/>
      <c r="D62" s="73"/>
      <c r="E62" s="73"/>
      <c r="F62" s="74" t="s">
        <v>155</v>
      </c>
      <c r="G62" s="71"/>
      <c r="H62" s="73"/>
      <c r="I62" s="73"/>
      <c r="J62" s="73"/>
      <c r="K62" s="27"/>
      <c r="L62" s="40"/>
      <c r="M62" s="32"/>
      <c r="N62" s="32"/>
      <c r="O62" s="32"/>
      <c r="P62" s="45"/>
      <c r="Q62" s="11"/>
      <c r="R62" s="12"/>
      <c r="S62" s="12"/>
      <c r="T62" s="26"/>
      <c r="AA62" s="60"/>
      <c r="AB62" s="60"/>
      <c r="AC62" s="60"/>
      <c r="AD62" s="60"/>
      <c r="AE62" s="60"/>
      <c r="AF62" s="60"/>
      <c r="AG62" s="60"/>
    </row>
    <row r="63" spans="1:38" s="30" customFormat="1" ht="13.8" x14ac:dyDescent="0.3">
      <c r="A63" s="27"/>
      <c r="B63" s="73"/>
      <c r="C63" s="73"/>
      <c r="D63" s="73"/>
      <c r="E63" s="73"/>
      <c r="F63" s="84" t="s">
        <v>157</v>
      </c>
      <c r="G63" s="73"/>
      <c r="H63" s="73"/>
      <c r="I63" s="73"/>
      <c r="J63" s="73"/>
      <c r="K63" s="27"/>
      <c r="L63" s="40"/>
      <c r="M63" s="32"/>
      <c r="N63" s="32"/>
      <c r="O63" s="32"/>
      <c r="P63" s="45"/>
      <c r="Q63" s="11"/>
      <c r="R63" s="12"/>
      <c r="S63" s="12"/>
      <c r="T63" s="26"/>
    </row>
    <row r="64" spans="1:38" x14ac:dyDescent="0.3">
      <c r="Q64" s="11"/>
      <c r="R64" s="12"/>
      <c r="S64" s="12"/>
      <c r="T64" s="26"/>
    </row>
    <row r="65" spans="17:20" x14ac:dyDescent="0.3">
      <c r="Q65" s="11"/>
      <c r="R65" s="12"/>
      <c r="S65" s="12"/>
      <c r="T65" s="26"/>
    </row>
    <row r="66" spans="17:20" x14ac:dyDescent="0.3">
      <c r="Q66" s="11"/>
      <c r="R66" s="12"/>
      <c r="S66" s="12"/>
      <c r="T66" s="26"/>
    </row>
    <row r="67" spans="17:20" x14ac:dyDescent="0.3">
      <c r="Q67" s="11"/>
      <c r="R67" s="12"/>
      <c r="S67" s="12"/>
      <c r="T67" s="26"/>
    </row>
    <row r="68" spans="17:20" x14ac:dyDescent="0.3">
      <c r="Q68" s="11"/>
      <c r="R68" s="12"/>
      <c r="S68" s="12"/>
      <c r="T68" s="26"/>
    </row>
    <row r="69" spans="17:20" x14ac:dyDescent="0.3">
      <c r="Q69" s="11"/>
      <c r="R69" s="12"/>
      <c r="S69" s="12"/>
      <c r="T69" s="26"/>
    </row>
    <row r="70" spans="17:20" x14ac:dyDescent="0.3">
      <c r="Q70" s="11"/>
      <c r="R70" s="12"/>
      <c r="S70" s="12"/>
      <c r="T70" s="26"/>
    </row>
    <row r="71" spans="17:20" x14ac:dyDescent="0.3">
      <c r="Q71" s="11"/>
      <c r="R71" s="12"/>
      <c r="S71" s="12"/>
      <c r="T71" s="26"/>
    </row>
    <row r="72" spans="17:20" x14ac:dyDescent="0.3">
      <c r="Q72" s="11"/>
      <c r="R72" s="12"/>
      <c r="S72" s="12"/>
      <c r="T72" s="26"/>
    </row>
    <row r="73" spans="17:20" x14ac:dyDescent="0.3">
      <c r="Q73" s="11"/>
      <c r="R73" s="12"/>
      <c r="S73" s="12"/>
      <c r="T73" s="26"/>
    </row>
    <row r="74" spans="17:20" x14ac:dyDescent="0.3">
      <c r="Q74" s="11"/>
      <c r="R74" s="12"/>
      <c r="S74" s="12"/>
      <c r="T74" s="26"/>
    </row>
    <row r="75" spans="17:20" x14ac:dyDescent="0.3">
      <c r="Q75" s="11"/>
      <c r="R75" s="12"/>
      <c r="S75" s="12"/>
      <c r="T75" s="26"/>
    </row>
    <row r="76" spans="17:20" x14ac:dyDescent="0.3">
      <c r="Q76" s="11"/>
      <c r="R76" s="12"/>
      <c r="S76" s="12"/>
      <c r="T76" s="26"/>
    </row>
    <row r="77" spans="17:20" x14ac:dyDescent="0.3">
      <c r="Q77" s="11"/>
      <c r="R77" s="12"/>
      <c r="S77" s="12"/>
      <c r="T77" s="26"/>
    </row>
    <row r="78" spans="17:20" x14ac:dyDescent="0.3">
      <c r="Q78" s="11"/>
      <c r="R78" s="12"/>
      <c r="S78" s="12"/>
      <c r="T78" s="26"/>
    </row>
    <row r="79" spans="17:20" x14ac:dyDescent="0.3">
      <c r="Q79" s="11"/>
      <c r="R79" s="12"/>
      <c r="S79" s="12"/>
      <c r="T79" s="26"/>
    </row>
    <row r="80" spans="17:20" x14ac:dyDescent="0.3">
      <c r="Q80" s="11"/>
      <c r="R80" s="12"/>
      <c r="S80" s="12"/>
      <c r="T80" s="26"/>
    </row>
    <row r="81" spans="17:20" x14ac:dyDescent="0.3">
      <c r="Q81" s="11"/>
      <c r="R81" s="12"/>
      <c r="S81" s="12"/>
      <c r="T81" s="26"/>
    </row>
    <row r="82" spans="17:20" x14ac:dyDescent="0.3">
      <c r="Q82" s="11"/>
      <c r="R82" s="12"/>
      <c r="S82" s="12"/>
      <c r="T82" s="26"/>
    </row>
    <row r="83" spans="17:20" x14ac:dyDescent="0.3">
      <c r="Q83" s="11"/>
      <c r="R83" s="12"/>
      <c r="S83" s="12"/>
      <c r="T83" s="26"/>
    </row>
    <row r="84" spans="17:20" x14ac:dyDescent="0.3">
      <c r="Q84" s="11"/>
      <c r="R84" s="12"/>
      <c r="S84" s="12"/>
      <c r="T84" s="26"/>
    </row>
    <row r="85" spans="17:20" x14ac:dyDescent="0.3">
      <c r="Q85" s="11"/>
      <c r="R85" s="12"/>
      <c r="S85" s="12"/>
      <c r="T85" s="26"/>
    </row>
    <row r="86" spans="17:20" x14ac:dyDescent="0.3">
      <c r="Q86" s="11"/>
      <c r="R86" s="12"/>
      <c r="S86" s="12"/>
      <c r="T86" s="26"/>
    </row>
    <row r="87" spans="17:20" x14ac:dyDescent="0.3">
      <c r="Q87" s="11"/>
      <c r="R87" s="12"/>
      <c r="S87" s="12"/>
      <c r="T87" s="26"/>
    </row>
    <row r="88" spans="17:20" x14ac:dyDescent="0.3">
      <c r="Q88" s="11"/>
      <c r="R88" s="12"/>
      <c r="S88" s="12"/>
      <c r="T88" s="26"/>
    </row>
    <row r="89" spans="17:20" x14ac:dyDescent="0.3">
      <c r="Q89" s="11"/>
      <c r="R89" s="12"/>
      <c r="S89" s="12"/>
      <c r="T89" s="26"/>
    </row>
    <row r="90" spans="17:20" x14ac:dyDescent="0.3">
      <c r="Q90" s="11"/>
      <c r="R90" s="12"/>
      <c r="S90" s="12"/>
      <c r="T90" s="26"/>
    </row>
    <row r="91" spans="17:20" x14ac:dyDescent="0.3">
      <c r="Q91" s="11"/>
      <c r="R91" s="12"/>
      <c r="S91" s="12"/>
      <c r="T91" s="26"/>
    </row>
    <row r="92" spans="17:20" x14ac:dyDescent="0.3">
      <c r="Q92" s="11"/>
      <c r="R92" s="12"/>
      <c r="S92" s="12"/>
      <c r="T92" s="26"/>
    </row>
    <row r="93" spans="17:20" x14ac:dyDescent="0.3">
      <c r="Q93" s="11"/>
      <c r="R93" s="12"/>
      <c r="S93" s="12"/>
      <c r="T93" s="26"/>
    </row>
    <row r="94" spans="17:20" x14ac:dyDescent="0.3">
      <c r="Q94" s="11"/>
      <c r="R94" s="12"/>
      <c r="S94" s="12"/>
      <c r="T94" s="26"/>
    </row>
    <row r="95" spans="17:20" x14ac:dyDescent="0.3">
      <c r="Q95" s="11"/>
      <c r="R95" s="12"/>
      <c r="S95" s="12"/>
      <c r="T95" s="26"/>
    </row>
    <row r="96" spans="17:20" x14ac:dyDescent="0.3">
      <c r="Q96" s="11"/>
      <c r="R96" s="12"/>
      <c r="S96" s="12"/>
      <c r="T96" s="26"/>
    </row>
    <row r="97" spans="17:20" x14ac:dyDescent="0.3">
      <c r="Q97" s="11"/>
      <c r="R97" s="12"/>
      <c r="S97" s="12"/>
      <c r="T97" s="26"/>
    </row>
    <row r="98" spans="17:20" x14ac:dyDescent="0.3">
      <c r="Q98" s="11"/>
      <c r="R98" s="12"/>
      <c r="S98" s="12"/>
      <c r="T98" s="26"/>
    </row>
    <row r="99" spans="17:20" x14ac:dyDescent="0.3">
      <c r="Q99" s="11"/>
      <c r="R99" s="12"/>
      <c r="S99" s="12"/>
      <c r="T99" s="26"/>
    </row>
    <row r="100" spans="17:20" x14ac:dyDescent="0.3">
      <c r="Q100" s="11"/>
      <c r="R100" s="12"/>
      <c r="S100" s="12"/>
      <c r="T100" s="26"/>
    </row>
    <row r="101" spans="17:20" x14ac:dyDescent="0.3">
      <c r="Q101" s="11"/>
      <c r="R101" s="12"/>
      <c r="S101" s="12"/>
      <c r="T101" s="26"/>
    </row>
    <row r="102" spans="17:20" x14ac:dyDescent="0.3">
      <c r="Q102" s="11"/>
      <c r="R102" s="12"/>
      <c r="S102" s="12"/>
      <c r="T102" s="26"/>
    </row>
    <row r="103" spans="17:20" x14ac:dyDescent="0.3">
      <c r="Q103" s="11"/>
      <c r="R103" s="12"/>
      <c r="S103" s="12"/>
      <c r="T103" s="26"/>
    </row>
    <row r="104" spans="17:20" x14ac:dyDescent="0.3">
      <c r="Q104" s="11"/>
      <c r="R104" s="12"/>
      <c r="S104" s="12"/>
      <c r="T104" s="26"/>
    </row>
    <row r="105" spans="17:20" x14ac:dyDescent="0.3">
      <c r="Q105" s="11"/>
      <c r="R105" s="12"/>
      <c r="S105" s="12"/>
      <c r="T105" s="26"/>
    </row>
    <row r="106" spans="17:20" x14ac:dyDescent="0.3">
      <c r="Q106" s="11"/>
      <c r="R106" s="12"/>
      <c r="S106" s="12"/>
      <c r="T106" s="26"/>
    </row>
    <row r="107" spans="17:20" x14ac:dyDescent="0.3">
      <c r="Q107" s="11"/>
      <c r="R107" s="12"/>
      <c r="S107" s="12"/>
      <c r="T107" s="26"/>
    </row>
    <row r="108" spans="17:20" x14ac:dyDescent="0.3">
      <c r="Q108" s="11"/>
      <c r="R108" s="12"/>
      <c r="S108" s="12"/>
      <c r="T108" s="26"/>
    </row>
    <row r="109" spans="17:20" x14ac:dyDescent="0.3">
      <c r="Q109" s="11"/>
      <c r="R109" s="12"/>
      <c r="S109" s="12"/>
      <c r="T109" s="26"/>
    </row>
    <row r="110" spans="17:20" x14ac:dyDescent="0.3">
      <c r="Q110" s="11"/>
      <c r="R110" s="12"/>
      <c r="S110" s="12"/>
      <c r="T110" s="26"/>
    </row>
    <row r="111" spans="17:20" x14ac:dyDescent="0.3">
      <c r="Q111" s="11"/>
      <c r="R111" s="12"/>
      <c r="S111" s="12"/>
      <c r="T111" s="26"/>
    </row>
    <row r="112" spans="17:20" x14ac:dyDescent="0.3">
      <c r="Q112" s="11"/>
      <c r="R112" s="12"/>
      <c r="S112" s="12"/>
      <c r="T112" s="26"/>
    </row>
    <row r="113" spans="17:20" x14ac:dyDescent="0.3">
      <c r="Q113" s="11"/>
      <c r="R113" s="12"/>
      <c r="S113" s="12"/>
      <c r="T113" s="26"/>
    </row>
    <row r="114" spans="17:20" x14ac:dyDescent="0.3">
      <c r="Q114" s="11"/>
      <c r="R114" s="12"/>
      <c r="S114" s="12"/>
      <c r="T114" s="26"/>
    </row>
    <row r="115" spans="17:20" x14ac:dyDescent="0.3">
      <c r="Q115" s="11"/>
      <c r="R115" s="12"/>
      <c r="S115" s="12"/>
      <c r="T115" s="26"/>
    </row>
    <row r="116" spans="17:20" x14ac:dyDescent="0.3">
      <c r="Q116" s="11"/>
      <c r="R116" s="12"/>
      <c r="S116" s="12"/>
      <c r="T116" s="26"/>
    </row>
    <row r="117" spans="17:20" x14ac:dyDescent="0.3">
      <c r="Q117" s="11"/>
      <c r="R117" s="12"/>
      <c r="S117" s="12"/>
      <c r="T117" s="26"/>
    </row>
    <row r="118" spans="17:20" x14ac:dyDescent="0.3">
      <c r="Q118" s="11"/>
      <c r="R118" s="12"/>
      <c r="S118" s="12"/>
      <c r="T118" s="26"/>
    </row>
    <row r="119" spans="17:20" x14ac:dyDescent="0.3">
      <c r="Q119" s="11"/>
      <c r="R119" s="12"/>
      <c r="S119" s="12"/>
      <c r="T119" s="26"/>
    </row>
    <row r="120" spans="17:20" x14ac:dyDescent="0.3">
      <c r="Q120" s="11"/>
      <c r="R120" s="12"/>
      <c r="S120" s="12"/>
      <c r="T120" s="26"/>
    </row>
    <row r="121" spans="17:20" x14ac:dyDescent="0.3">
      <c r="Q121" s="11"/>
      <c r="R121" s="12"/>
      <c r="S121" s="12"/>
      <c r="T121" s="26"/>
    </row>
    <row r="122" spans="17:20" x14ac:dyDescent="0.3">
      <c r="Q122" s="11"/>
      <c r="R122" s="12"/>
      <c r="S122" s="12"/>
      <c r="T122" s="26"/>
    </row>
    <row r="123" spans="17:20" x14ac:dyDescent="0.3">
      <c r="Q123" s="11"/>
      <c r="R123" s="12"/>
      <c r="S123" s="12"/>
      <c r="T123" s="26"/>
    </row>
    <row r="124" spans="17:20" x14ac:dyDescent="0.3">
      <c r="Q124" s="11"/>
      <c r="R124" s="12"/>
      <c r="S124" s="12"/>
      <c r="T124" s="26"/>
    </row>
    <row r="125" spans="17:20" x14ac:dyDescent="0.3">
      <c r="Q125" s="11"/>
      <c r="R125" s="12"/>
      <c r="S125" s="12"/>
      <c r="T125" s="26"/>
    </row>
    <row r="126" spans="17:20" x14ac:dyDescent="0.3">
      <c r="Q126" s="11"/>
      <c r="R126" s="12"/>
      <c r="S126" s="12"/>
      <c r="T126" s="26"/>
    </row>
    <row r="127" spans="17:20" x14ac:dyDescent="0.3">
      <c r="Q127" s="11"/>
      <c r="R127" s="12"/>
      <c r="S127" s="12"/>
      <c r="T127" s="26"/>
    </row>
    <row r="128" spans="17:20" x14ac:dyDescent="0.3">
      <c r="Q128" s="11"/>
      <c r="R128" s="12"/>
      <c r="S128" s="12"/>
      <c r="T128" s="26"/>
    </row>
    <row r="129" spans="17:20" x14ac:dyDescent="0.3">
      <c r="Q129" s="11"/>
      <c r="R129" s="12"/>
      <c r="S129" s="12"/>
      <c r="T129" s="26"/>
    </row>
    <row r="130" spans="17:20" x14ac:dyDescent="0.3">
      <c r="Q130" s="11"/>
      <c r="R130" s="12"/>
      <c r="S130" s="12"/>
      <c r="T130" s="26"/>
    </row>
    <row r="131" spans="17:20" x14ac:dyDescent="0.3">
      <c r="Q131" s="11"/>
      <c r="R131" s="12"/>
      <c r="S131" s="12"/>
      <c r="T131" s="26"/>
    </row>
    <row r="132" spans="17:20" x14ac:dyDescent="0.3">
      <c r="Q132" s="11"/>
      <c r="R132" s="12"/>
      <c r="S132" s="12"/>
      <c r="T132" s="26"/>
    </row>
    <row r="133" spans="17:20" x14ac:dyDescent="0.3">
      <c r="Q133" s="11"/>
      <c r="R133" s="12"/>
      <c r="S133" s="12"/>
      <c r="T133" s="26"/>
    </row>
    <row r="134" spans="17:20" x14ac:dyDescent="0.3">
      <c r="Q134" s="11"/>
      <c r="R134" s="12"/>
      <c r="S134" s="12"/>
      <c r="T134" s="26"/>
    </row>
    <row r="135" spans="17:20" x14ac:dyDescent="0.3">
      <c r="Q135" s="11"/>
      <c r="R135" s="12"/>
      <c r="S135" s="12"/>
      <c r="T135" s="26"/>
    </row>
    <row r="136" spans="17:20" x14ac:dyDescent="0.3">
      <c r="Q136" s="11"/>
      <c r="R136" s="12"/>
      <c r="S136" s="12"/>
      <c r="T136" s="26"/>
    </row>
    <row r="137" spans="17:20" x14ac:dyDescent="0.3">
      <c r="Q137" s="11"/>
      <c r="R137" s="12"/>
      <c r="S137" s="12"/>
      <c r="T137" s="26"/>
    </row>
    <row r="138" spans="17:20" x14ac:dyDescent="0.3">
      <c r="Q138" s="11"/>
      <c r="R138" s="12"/>
      <c r="S138" s="12"/>
      <c r="T138" s="26"/>
    </row>
    <row r="139" spans="17:20" x14ac:dyDescent="0.3">
      <c r="Q139" s="11"/>
      <c r="R139" s="12"/>
      <c r="S139" s="12"/>
      <c r="T139" s="26"/>
    </row>
    <row r="140" spans="17:20" x14ac:dyDescent="0.3">
      <c r="Q140" s="11"/>
      <c r="R140" s="12"/>
      <c r="S140" s="12"/>
      <c r="T140" s="26"/>
    </row>
    <row r="141" spans="17:20" x14ac:dyDescent="0.3">
      <c r="Q141" s="11"/>
      <c r="R141" s="12"/>
      <c r="S141" s="12"/>
      <c r="T141" s="26"/>
    </row>
    <row r="142" spans="17:20" x14ac:dyDescent="0.3">
      <c r="Q142" s="11"/>
      <c r="R142" s="12"/>
      <c r="S142" s="12"/>
      <c r="T142" s="26"/>
    </row>
    <row r="143" spans="17:20" x14ac:dyDescent="0.3">
      <c r="Q143" s="11"/>
      <c r="R143" s="12"/>
      <c r="S143" s="12"/>
      <c r="T143" s="26"/>
    </row>
    <row r="144" spans="17:20" x14ac:dyDescent="0.3">
      <c r="Q144" s="11"/>
      <c r="R144" s="12"/>
      <c r="S144" s="12"/>
      <c r="T144" s="26"/>
    </row>
    <row r="145" spans="17:20" x14ac:dyDescent="0.3">
      <c r="Q145" s="11"/>
      <c r="R145" s="12"/>
      <c r="S145" s="12"/>
      <c r="T145" s="26"/>
    </row>
    <row r="146" spans="17:20" x14ac:dyDescent="0.3">
      <c r="Q146" s="11"/>
      <c r="R146" s="12"/>
      <c r="S146" s="12"/>
      <c r="T146" s="26"/>
    </row>
    <row r="147" spans="17:20" x14ac:dyDescent="0.3">
      <c r="Q147" s="11"/>
      <c r="R147" s="12"/>
      <c r="S147" s="12"/>
      <c r="T147" s="26"/>
    </row>
    <row r="148" spans="17:20" x14ac:dyDescent="0.3">
      <c r="Q148" s="11"/>
      <c r="R148" s="12"/>
      <c r="S148" s="12"/>
      <c r="T148" s="26"/>
    </row>
    <row r="149" spans="17:20" x14ac:dyDescent="0.3">
      <c r="Q149" s="11"/>
      <c r="R149" s="12"/>
      <c r="S149" s="12"/>
      <c r="T149" s="26"/>
    </row>
    <row r="150" spans="17:20" x14ac:dyDescent="0.3">
      <c r="Q150" s="11"/>
      <c r="R150" s="12"/>
      <c r="S150" s="12"/>
      <c r="T150" s="26"/>
    </row>
    <row r="151" spans="17:20" x14ac:dyDescent="0.3">
      <c r="Q151" s="11"/>
      <c r="R151" s="12"/>
      <c r="S151" s="12"/>
      <c r="T151" s="26"/>
    </row>
    <row r="152" spans="17:20" x14ac:dyDescent="0.3">
      <c r="Q152" s="11"/>
      <c r="R152" s="12"/>
      <c r="S152" s="12"/>
      <c r="T152" s="26"/>
    </row>
    <row r="153" spans="17:20" x14ac:dyDescent="0.3">
      <c r="Q153" s="11"/>
      <c r="R153" s="12"/>
      <c r="S153" s="12"/>
      <c r="T153" s="26"/>
    </row>
    <row r="154" spans="17:20" x14ac:dyDescent="0.3">
      <c r="Q154" s="11"/>
      <c r="R154" s="12"/>
      <c r="S154" s="12"/>
      <c r="T154" s="26"/>
    </row>
    <row r="155" spans="17:20" x14ac:dyDescent="0.3">
      <c r="Q155" s="11"/>
      <c r="R155" s="12"/>
      <c r="S155" s="12"/>
      <c r="T155" s="26"/>
    </row>
    <row r="156" spans="17:20" x14ac:dyDescent="0.3">
      <c r="Q156" s="11"/>
      <c r="R156" s="12"/>
      <c r="S156" s="12"/>
      <c r="T156" s="26"/>
    </row>
    <row r="157" spans="17:20" x14ac:dyDescent="0.3">
      <c r="Q157" s="11"/>
      <c r="R157" s="12"/>
      <c r="S157" s="12"/>
      <c r="T157" s="26"/>
    </row>
    <row r="158" spans="17:20" x14ac:dyDescent="0.3">
      <c r="Q158" s="11"/>
      <c r="R158" s="12"/>
      <c r="S158" s="12"/>
      <c r="T158" s="26"/>
    </row>
    <row r="159" spans="17:20" x14ac:dyDescent="0.3">
      <c r="Q159" s="11"/>
      <c r="R159" s="12"/>
      <c r="S159" s="12"/>
      <c r="T159" s="26"/>
    </row>
    <row r="160" spans="17:20" x14ac:dyDescent="0.3">
      <c r="Q160" s="11"/>
      <c r="R160" s="12"/>
      <c r="S160" s="12"/>
      <c r="T160" s="26"/>
    </row>
    <row r="161" spans="17:20" x14ac:dyDescent="0.3">
      <c r="Q161" s="11"/>
      <c r="R161" s="12"/>
      <c r="S161" s="12"/>
      <c r="T161" s="26"/>
    </row>
    <row r="162" spans="17:20" x14ac:dyDescent="0.3">
      <c r="Q162" s="11"/>
      <c r="R162" s="12"/>
      <c r="S162" s="12"/>
      <c r="T162" s="26"/>
    </row>
    <row r="163" spans="17:20" x14ac:dyDescent="0.3">
      <c r="Q163" s="11"/>
      <c r="R163" s="12"/>
      <c r="S163" s="12"/>
      <c r="T163" s="26"/>
    </row>
    <row r="164" spans="17:20" x14ac:dyDescent="0.3">
      <c r="Q164" s="11"/>
      <c r="R164" s="12"/>
      <c r="S164" s="12"/>
      <c r="T164" s="26"/>
    </row>
    <row r="165" spans="17:20" x14ac:dyDescent="0.3">
      <c r="Q165" s="11"/>
      <c r="R165" s="12"/>
      <c r="S165" s="12"/>
      <c r="T165" s="26"/>
    </row>
    <row r="166" spans="17:20" x14ac:dyDescent="0.3">
      <c r="Q166" s="11"/>
      <c r="R166" s="12"/>
      <c r="S166" s="12"/>
      <c r="T166" s="26"/>
    </row>
    <row r="167" spans="17:20" x14ac:dyDescent="0.3">
      <c r="Q167" s="11"/>
      <c r="R167" s="12"/>
      <c r="S167" s="12"/>
      <c r="T167" s="26"/>
    </row>
    <row r="168" spans="17:20" x14ac:dyDescent="0.3">
      <c r="Q168" s="11"/>
      <c r="R168" s="12"/>
      <c r="S168" s="12"/>
      <c r="T168" s="26"/>
    </row>
    <row r="169" spans="17:20" x14ac:dyDescent="0.3">
      <c r="Q169" s="11"/>
      <c r="R169" s="12"/>
      <c r="S169" s="12"/>
      <c r="T169" s="26"/>
    </row>
    <row r="170" spans="17:20" x14ac:dyDescent="0.3">
      <c r="Q170" s="11"/>
      <c r="R170" s="12"/>
      <c r="S170" s="12"/>
      <c r="T170" s="26"/>
    </row>
    <row r="171" spans="17:20" x14ac:dyDescent="0.3">
      <c r="Q171" s="11"/>
      <c r="R171" s="12"/>
      <c r="S171" s="12"/>
      <c r="T171" s="26"/>
    </row>
    <row r="172" spans="17:20" x14ac:dyDescent="0.3">
      <c r="Q172" s="11"/>
      <c r="R172" s="12"/>
      <c r="S172" s="12"/>
      <c r="T172" s="26"/>
    </row>
    <row r="173" spans="17:20" x14ac:dyDescent="0.3">
      <c r="Q173" s="11"/>
      <c r="R173" s="12"/>
      <c r="S173" s="12"/>
      <c r="T173" s="26"/>
    </row>
    <row r="174" spans="17:20" x14ac:dyDescent="0.3">
      <c r="Q174" s="11"/>
      <c r="R174" s="12"/>
      <c r="S174" s="12"/>
      <c r="T174" s="26"/>
    </row>
    <row r="175" spans="17:20" x14ac:dyDescent="0.3">
      <c r="Q175" s="11"/>
      <c r="R175" s="12"/>
      <c r="S175" s="12"/>
      <c r="T175" s="26"/>
    </row>
    <row r="176" spans="17:20" x14ac:dyDescent="0.3">
      <c r="Q176" s="11"/>
      <c r="R176" s="12"/>
      <c r="S176" s="12"/>
      <c r="T176" s="26"/>
    </row>
    <row r="177" spans="17:20" x14ac:dyDescent="0.3">
      <c r="Q177" s="11"/>
      <c r="R177" s="12"/>
      <c r="S177" s="12"/>
      <c r="T177" s="26"/>
    </row>
    <row r="178" spans="17:20" x14ac:dyDescent="0.3">
      <c r="Q178" s="11"/>
      <c r="R178" s="12"/>
      <c r="S178" s="12"/>
      <c r="T178" s="26"/>
    </row>
    <row r="179" spans="17:20" x14ac:dyDescent="0.3">
      <c r="Q179" s="11"/>
      <c r="R179" s="12"/>
      <c r="S179" s="12"/>
      <c r="T179" s="26"/>
    </row>
    <row r="180" spans="17:20" x14ac:dyDescent="0.3">
      <c r="Q180" s="11"/>
      <c r="R180" s="12"/>
      <c r="S180" s="12"/>
      <c r="T180" s="26"/>
    </row>
    <row r="181" spans="17:20" x14ac:dyDescent="0.3">
      <c r="Q181" s="11"/>
      <c r="R181" s="12"/>
      <c r="S181" s="12"/>
      <c r="T181" s="26"/>
    </row>
    <row r="182" spans="17:20" x14ac:dyDescent="0.3">
      <c r="Q182" s="11"/>
      <c r="R182" s="12"/>
      <c r="S182" s="12"/>
      <c r="T182" s="26"/>
    </row>
    <row r="183" spans="17:20" x14ac:dyDescent="0.3">
      <c r="Q183" s="11"/>
      <c r="R183" s="12"/>
      <c r="S183" s="12"/>
      <c r="T183" s="26"/>
    </row>
    <row r="184" spans="17:20" x14ac:dyDescent="0.3">
      <c r="Q184" s="11"/>
      <c r="R184" s="12"/>
      <c r="S184" s="12"/>
      <c r="T184" s="26"/>
    </row>
    <row r="185" spans="17:20" x14ac:dyDescent="0.3">
      <c r="Q185" s="11"/>
      <c r="R185" s="12"/>
      <c r="S185" s="12"/>
      <c r="T185" s="26"/>
    </row>
    <row r="186" spans="17:20" x14ac:dyDescent="0.3">
      <c r="Q186" s="11"/>
      <c r="R186" s="12"/>
      <c r="S186" s="12"/>
      <c r="T186" s="26"/>
    </row>
    <row r="187" spans="17:20" x14ac:dyDescent="0.3">
      <c r="Q187" s="11"/>
      <c r="R187" s="12"/>
      <c r="S187" s="12"/>
      <c r="T187" s="26"/>
    </row>
    <row r="188" spans="17:20" x14ac:dyDescent="0.3">
      <c r="Q188" s="11"/>
      <c r="R188" s="12"/>
      <c r="S188" s="12"/>
      <c r="T188" s="26"/>
    </row>
    <row r="189" spans="17:20" x14ac:dyDescent="0.3">
      <c r="Q189" s="11"/>
      <c r="R189" s="12"/>
      <c r="S189" s="12"/>
      <c r="T189" s="26"/>
    </row>
    <row r="190" spans="17:20" x14ac:dyDescent="0.3">
      <c r="Q190" s="11"/>
      <c r="R190" s="12"/>
      <c r="S190" s="12"/>
      <c r="T190" s="26"/>
    </row>
    <row r="191" spans="17:20" x14ac:dyDescent="0.3">
      <c r="Q191" s="11"/>
      <c r="R191" s="12"/>
      <c r="S191" s="12"/>
      <c r="T191" s="26"/>
    </row>
    <row r="192" spans="17:20" x14ac:dyDescent="0.3">
      <c r="Q192" s="11"/>
      <c r="R192" s="12"/>
      <c r="S192" s="12"/>
      <c r="T192" s="26"/>
    </row>
    <row r="193" spans="17:20" x14ac:dyDescent="0.3">
      <c r="Q193" s="11"/>
      <c r="R193" s="12"/>
      <c r="S193" s="12"/>
      <c r="T193" s="26"/>
    </row>
    <row r="194" spans="17:20" x14ac:dyDescent="0.3">
      <c r="Q194" s="11"/>
      <c r="R194" s="12"/>
      <c r="S194" s="12"/>
      <c r="T194" s="26"/>
    </row>
    <row r="195" spans="17:20" x14ac:dyDescent="0.3">
      <c r="Q195" s="11"/>
      <c r="R195" s="12"/>
      <c r="S195" s="12"/>
      <c r="T195" s="26"/>
    </row>
    <row r="196" spans="17:20" x14ac:dyDescent="0.3">
      <c r="Q196" s="11"/>
      <c r="R196" s="12"/>
      <c r="S196" s="12"/>
      <c r="T196" s="26"/>
    </row>
    <row r="197" spans="17:20" x14ac:dyDescent="0.3">
      <c r="Q197" s="11"/>
      <c r="R197" s="12"/>
      <c r="S197" s="12"/>
      <c r="T197" s="26"/>
    </row>
    <row r="198" spans="17:20" x14ac:dyDescent="0.3">
      <c r="Q198" s="11"/>
      <c r="R198" s="12"/>
      <c r="S198" s="12"/>
      <c r="T198" s="26"/>
    </row>
    <row r="199" spans="17:20" x14ac:dyDescent="0.3">
      <c r="Q199" s="11"/>
      <c r="R199" s="12"/>
      <c r="S199" s="12"/>
      <c r="T199" s="26"/>
    </row>
    <row r="200" spans="17:20" x14ac:dyDescent="0.3">
      <c r="Q200" s="11"/>
      <c r="R200" s="12"/>
      <c r="S200" s="12"/>
      <c r="T200" s="26"/>
    </row>
    <row r="201" spans="17:20" x14ac:dyDescent="0.3">
      <c r="Q201" s="11"/>
      <c r="R201" s="12"/>
      <c r="S201" s="12"/>
      <c r="T201" s="26"/>
    </row>
    <row r="202" spans="17:20" x14ac:dyDescent="0.3">
      <c r="Q202" s="11"/>
      <c r="R202" s="12"/>
      <c r="S202" s="12"/>
      <c r="T202" s="26"/>
    </row>
    <row r="203" spans="17:20" x14ac:dyDescent="0.3">
      <c r="Q203" s="11"/>
      <c r="R203" s="12"/>
      <c r="S203" s="12"/>
      <c r="T203" s="26"/>
    </row>
    <row r="204" spans="17:20" x14ac:dyDescent="0.3">
      <c r="Q204" s="11"/>
      <c r="R204" s="12"/>
      <c r="S204" s="12"/>
      <c r="T204" s="26"/>
    </row>
    <row r="205" spans="17:20" x14ac:dyDescent="0.3">
      <c r="Q205" s="11"/>
      <c r="R205" s="12"/>
      <c r="S205" s="12"/>
      <c r="T205" s="26"/>
    </row>
    <row r="206" spans="17:20" x14ac:dyDescent="0.3">
      <c r="Q206" s="11"/>
      <c r="R206" s="12"/>
      <c r="S206" s="12"/>
      <c r="T206" s="26"/>
    </row>
    <row r="207" spans="17:20" x14ac:dyDescent="0.3">
      <c r="Q207" s="11"/>
      <c r="R207" s="12"/>
      <c r="S207" s="12"/>
      <c r="T207" s="26"/>
    </row>
    <row r="208" spans="17:20" x14ac:dyDescent="0.3">
      <c r="Q208" s="11"/>
      <c r="R208" s="12"/>
      <c r="S208" s="12"/>
      <c r="T208" s="26"/>
    </row>
    <row r="209" spans="17:20" x14ac:dyDescent="0.3">
      <c r="Q209" s="11"/>
      <c r="R209" s="12"/>
      <c r="S209" s="12"/>
      <c r="T209" s="26"/>
    </row>
    <row r="210" spans="17:20" x14ac:dyDescent="0.3">
      <c r="Q210" s="11"/>
      <c r="R210" s="12"/>
      <c r="S210" s="12"/>
      <c r="T210" s="26"/>
    </row>
    <row r="211" spans="17:20" x14ac:dyDescent="0.3">
      <c r="Q211" s="11"/>
      <c r="R211" s="12"/>
      <c r="S211" s="12"/>
      <c r="T211" s="26"/>
    </row>
    <row r="212" spans="17:20" x14ac:dyDescent="0.3">
      <c r="Q212" s="11"/>
      <c r="R212" s="12"/>
      <c r="S212" s="12"/>
      <c r="T212" s="26"/>
    </row>
    <row r="213" spans="17:20" x14ac:dyDescent="0.3">
      <c r="Q213" s="11"/>
      <c r="R213" s="12"/>
      <c r="S213" s="12"/>
      <c r="T213" s="26"/>
    </row>
    <row r="214" spans="17:20" x14ac:dyDescent="0.3">
      <c r="Q214" s="11"/>
      <c r="R214" s="12"/>
      <c r="S214" s="12"/>
      <c r="T214" s="26"/>
    </row>
    <row r="215" spans="17:20" x14ac:dyDescent="0.3">
      <c r="Q215" s="11"/>
      <c r="R215" s="12"/>
      <c r="S215" s="12"/>
      <c r="T215" s="26"/>
    </row>
    <row r="216" spans="17:20" x14ac:dyDescent="0.3">
      <c r="Q216" s="11"/>
      <c r="R216" s="12"/>
      <c r="S216" s="12"/>
      <c r="T216" s="26"/>
    </row>
    <row r="217" spans="17:20" x14ac:dyDescent="0.3">
      <c r="Q217" s="11"/>
      <c r="R217" s="12"/>
      <c r="S217" s="12"/>
      <c r="T217" s="26"/>
    </row>
    <row r="218" spans="17:20" x14ac:dyDescent="0.3">
      <c r="Q218" s="11"/>
      <c r="R218" s="12"/>
      <c r="S218" s="12"/>
      <c r="T218" s="26"/>
    </row>
    <row r="219" spans="17:20" x14ac:dyDescent="0.3">
      <c r="Q219" s="11"/>
      <c r="R219" s="12"/>
      <c r="S219" s="12"/>
      <c r="T219" s="26"/>
    </row>
    <row r="220" spans="17:20" x14ac:dyDescent="0.3">
      <c r="Q220" s="11"/>
      <c r="R220" s="12"/>
      <c r="S220" s="12"/>
      <c r="T220" s="26"/>
    </row>
    <row r="221" spans="17:20" x14ac:dyDescent="0.3">
      <c r="Q221" s="11"/>
      <c r="R221" s="12"/>
      <c r="S221" s="12"/>
      <c r="T221" s="26"/>
    </row>
    <row r="222" spans="17:20" x14ac:dyDescent="0.3">
      <c r="Q222" s="11"/>
      <c r="R222" s="12"/>
      <c r="S222" s="12"/>
      <c r="T222" s="26"/>
    </row>
    <row r="223" spans="17:20" x14ac:dyDescent="0.3">
      <c r="Q223" s="11"/>
      <c r="R223" s="12"/>
      <c r="S223" s="12"/>
      <c r="T223" s="26"/>
    </row>
    <row r="224" spans="17:20" x14ac:dyDescent="0.3">
      <c r="Q224" s="11"/>
      <c r="R224" s="12"/>
      <c r="S224" s="12"/>
      <c r="T224" s="26"/>
    </row>
    <row r="225" spans="17:20" x14ac:dyDescent="0.3">
      <c r="Q225" s="11"/>
      <c r="R225" s="12"/>
      <c r="S225" s="12"/>
      <c r="T225" s="26"/>
    </row>
    <row r="226" spans="17:20" x14ac:dyDescent="0.3">
      <c r="Q226" s="11"/>
      <c r="R226" s="12"/>
      <c r="S226" s="12"/>
      <c r="T226" s="26"/>
    </row>
    <row r="227" spans="17:20" x14ac:dyDescent="0.3">
      <c r="Q227" s="11"/>
      <c r="R227" s="12"/>
      <c r="S227" s="12"/>
      <c r="T227" s="26"/>
    </row>
    <row r="228" spans="17:20" x14ac:dyDescent="0.3">
      <c r="Q228" s="11"/>
      <c r="R228" s="12"/>
      <c r="S228" s="12"/>
      <c r="T228" s="26"/>
    </row>
    <row r="229" spans="17:20" x14ac:dyDescent="0.3">
      <c r="Q229" s="11"/>
      <c r="R229" s="12"/>
      <c r="S229" s="12"/>
      <c r="T229" s="26"/>
    </row>
    <row r="230" spans="17:20" x14ac:dyDescent="0.3">
      <c r="Q230" s="11"/>
      <c r="R230" s="12"/>
      <c r="S230" s="12"/>
      <c r="T230" s="26"/>
    </row>
    <row r="231" spans="17:20" x14ac:dyDescent="0.3">
      <c r="Q231" s="11"/>
      <c r="R231" s="12"/>
      <c r="S231" s="12"/>
      <c r="T231" s="26"/>
    </row>
    <row r="232" spans="17:20" x14ac:dyDescent="0.3">
      <c r="Q232" s="11"/>
      <c r="R232" s="12"/>
      <c r="S232" s="12"/>
      <c r="T232" s="26"/>
    </row>
    <row r="233" spans="17:20" x14ac:dyDescent="0.3">
      <c r="Q233" s="11"/>
      <c r="R233" s="12"/>
      <c r="S233" s="12"/>
      <c r="T233" s="26"/>
    </row>
    <row r="234" spans="17:20" x14ac:dyDescent="0.3">
      <c r="Q234" s="11"/>
      <c r="R234" s="12"/>
      <c r="S234" s="12"/>
      <c r="T234" s="26"/>
    </row>
    <row r="235" spans="17:20" x14ac:dyDescent="0.3">
      <c r="Q235" s="11"/>
      <c r="R235" s="12"/>
      <c r="S235" s="12"/>
      <c r="T235" s="26"/>
    </row>
    <row r="236" spans="17:20" x14ac:dyDescent="0.3">
      <c r="Q236" s="11"/>
      <c r="R236" s="12"/>
      <c r="S236" s="12"/>
      <c r="T236" s="26"/>
    </row>
    <row r="237" spans="17:20" x14ac:dyDescent="0.3">
      <c r="Q237" s="11"/>
      <c r="R237" s="12"/>
      <c r="S237" s="12"/>
      <c r="T237" s="26"/>
    </row>
    <row r="238" spans="17:20" x14ac:dyDescent="0.3">
      <c r="Q238" s="11"/>
      <c r="R238" s="12"/>
      <c r="S238" s="12"/>
      <c r="T238" s="26"/>
    </row>
    <row r="239" spans="17:20" x14ac:dyDescent="0.3">
      <c r="Q239" s="11"/>
      <c r="R239" s="12"/>
      <c r="S239" s="12"/>
      <c r="T239" s="26"/>
    </row>
    <row r="240" spans="17:20" x14ac:dyDescent="0.3">
      <c r="Q240" s="11"/>
      <c r="R240" s="12"/>
      <c r="S240" s="12"/>
      <c r="T240" s="26"/>
    </row>
    <row r="241" spans="17:20" x14ac:dyDescent="0.3">
      <c r="Q241" s="11"/>
      <c r="R241" s="12"/>
      <c r="S241" s="12"/>
      <c r="T241" s="26"/>
    </row>
    <row r="242" spans="17:20" x14ac:dyDescent="0.3">
      <c r="Q242" s="11"/>
      <c r="R242" s="12"/>
      <c r="S242" s="12"/>
      <c r="T242" s="26"/>
    </row>
    <row r="243" spans="17:20" x14ac:dyDescent="0.3">
      <c r="Q243" s="11"/>
      <c r="R243" s="12"/>
      <c r="S243" s="12"/>
      <c r="T243" s="26"/>
    </row>
    <row r="244" spans="17:20" x14ac:dyDescent="0.3">
      <c r="Q244" s="11"/>
      <c r="R244" s="12"/>
      <c r="S244" s="12"/>
      <c r="T244" s="26"/>
    </row>
    <row r="245" spans="17:20" x14ac:dyDescent="0.3">
      <c r="Q245" s="11"/>
      <c r="R245" s="12"/>
      <c r="S245" s="12"/>
      <c r="T245" s="26"/>
    </row>
    <row r="246" spans="17:20" x14ac:dyDescent="0.3">
      <c r="Q246" s="11"/>
      <c r="R246" s="12"/>
      <c r="S246" s="12"/>
      <c r="T246" s="26"/>
    </row>
    <row r="247" spans="17:20" x14ac:dyDescent="0.3">
      <c r="Q247" s="11"/>
      <c r="R247" s="12"/>
      <c r="S247" s="12"/>
      <c r="T247" s="26"/>
    </row>
    <row r="248" spans="17:20" x14ac:dyDescent="0.3">
      <c r="Q248" s="11"/>
      <c r="R248" s="12"/>
      <c r="S248" s="12"/>
      <c r="T248" s="26"/>
    </row>
    <row r="249" spans="17:20" x14ac:dyDescent="0.3">
      <c r="Q249" s="11"/>
      <c r="R249" s="12"/>
      <c r="S249" s="12"/>
      <c r="T249" s="26"/>
    </row>
    <row r="250" spans="17:20" x14ac:dyDescent="0.3">
      <c r="Q250" s="11"/>
      <c r="R250" s="12"/>
      <c r="S250" s="12"/>
      <c r="T250" s="26"/>
    </row>
    <row r="251" spans="17:20" x14ac:dyDescent="0.3">
      <c r="Q251" s="11"/>
      <c r="R251" s="12"/>
      <c r="S251" s="12"/>
      <c r="T251" s="26"/>
    </row>
    <row r="252" spans="17:20" x14ac:dyDescent="0.3">
      <c r="Q252" s="11"/>
      <c r="R252" s="12"/>
      <c r="S252" s="12"/>
      <c r="T252" s="26"/>
    </row>
    <row r="253" spans="17:20" x14ac:dyDescent="0.3">
      <c r="Q253" s="11"/>
      <c r="R253" s="12"/>
      <c r="S253" s="12"/>
      <c r="T253" s="26"/>
    </row>
    <row r="254" spans="17:20" x14ac:dyDescent="0.3">
      <c r="Q254" s="11"/>
      <c r="R254" s="12"/>
      <c r="S254" s="12"/>
      <c r="T254" s="26"/>
    </row>
    <row r="255" spans="17:20" x14ac:dyDescent="0.3">
      <c r="Q255" s="11"/>
      <c r="R255" s="12"/>
      <c r="S255" s="12"/>
      <c r="T255" s="26"/>
    </row>
    <row r="256" spans="17:20" x14ac:dyDescent="0.3">
      <c r="Q256" s="11"/>
      <c r="R256" s="12"/>
      <c r="S256" s="12"/>
      <c r="T256" s="26"/>
    </row>
    <row r="257" spans="17:20" x14ac:dyDescent="0.3">
      <c r="Q257" s="11"/>
      <c r="R257" s="12"/>
      <c r="S257" s="12"/>
      <c r="T257" s="26"/>
    </row>
    <row r="258" spans="17:20" x14ac:dyDescent="0.3">
      <c r="Q258" s="11"/>
      <c r="R258" s="12"/>
      <c r="S258" s="12"/>
      <c r="T258" s="26"/>
    </row>
    <row r="259" spans="17:20" x14ac:dyDescent="0.3">
      <c r="Q259" s="11"/>
      <c r="R259" s="12"/>
      <c r="S259" s="12"/>
      <c r="T259" s="26"/>
    </row>
    <row r="260" spans="17:20" x14ac:dyDescent="0.3">
      <c r="Q260" s="11"/>
      <c r="R260" s="12"/>
      <c r="S260" s="12"/>
      <c r="T260" s="26"/>
    </row>
    <row r="261" spans="17:20" x14ac:dyDescent="0.3">
      <c r="Q261" s="11"/>
      <c r="R261" s="12"/>
      <c r="S261" s="12"/>
      <c r="T261" s="26"/>
    </row>
    <row r="262" spans="17:20" x14ac:dyDescent="0.3">
      <c r="Q262" s="11"/>
      <c r="R262" s="12"/>
      <c r="S262" s="12"/>
      <c r="T262" s="26"/>
    </row>
    <row r="263" spans="17:20" x14ac:dyDescent="0.3">
      <c r="Q263" s="11"/>
      <c r="R263" s="12"/>
      <c r="S263" s="12"/>
      <c r="T263" s="26"/>
    </row>
    <row r="264" spans="17:20" x14ac:dyDescent="0.3">
      <c r="Q264" s="11"/>
      <c r="R264" s="12"/>
      <c r="S264" s="12"/>
      <c r="T264" s="26"/>
    </row>
    <row r="265" spans="17:20" x14ac:dyDescent="0.3">
      <c r="Q265" s="11"/>
      <c r="R265" s="12"/>
      <c r="S265" s="12"/>
      <c r="T265" s="26"/>
    </row>
    <row r="266" spans="17:20" x14ac:dyDescent="0.3">
      <c r="Q266" s="11"/>
      <c r="R266" s="12"/>
      <c r="S266" s="12"/>
      <c r="T266" s="26"/>
    </row>
    <row r="267" spans="17:20" x14ac:dyDescent="0.3">
      <c r="Q267" s="11"/>
      <c r="R267" s="12"/>
      <c r="S267" s="12"/>
      <c r="T267" s="26"/>
    </row>
    <row r="268" spans="17:20" x14ac:dyDescent="0.3">
      <c r="Q268" s="11"/>
      <c r="R268" s="12"/>
      <c r="S268" s="12"/>
      <c r="T268" s="26"/>
    </row>
    <row r="269" spans="17:20" x14ac:dyDescent="0.3">
      <c r="Q269" s="11"/>
      <c r="R269" s="12"/>
      <c r="S269" s="12"/>
      <c r="T269" s="26"/>
    </row>
    <row r="270" spans="17:20" x14ac:dyDescent="0.3">
      <c r="Q270" s="11"/>
      <c r="R270" s="12"/>
      <c r="S270" s="12"/>
      <c r="T270" s="26"/>
    </row>
    <row r="271" spans="17:20" x14ac:dyDescent="0.3">
      <c r="Q271" s="11"/>
      <c r="R271" s="12"/>
      <c r="S271" s="12"/>
      <c r="T271" s="26"/>
    </row>
    <row r="272" spans="17:20" x14ac:dyDescent="0.3">
      <c r="Q272" s="11"/>
      <c r="R272" s="12"/>
      <c r="S272" s="12"/>
      <c r="T272" s="26"/>
    </row>
    <row r="273" spans="17:20" x14ac:dyDescent="0.3">
      <c r="Q273" s="11"/>
      <c r="R273" s="12"/>
      <c r="S273" s="12"/>
      <c r="T273" s="26"/>
    </row>
    <row r="274" spans="17:20" x14ac:dyDescent="0.3">
      <c r="Q274" s="11"/>
      <c r="R274" s="12"/>
      <c r="S274" s="12"/>
      <c r="T274" s="26"/>
    </row>
    <row r="275" spans="17:20" x14ac:dyDescent="0.3">
      <c r="Q275" s="11"/>
      <c r="R275" s="12"/>
      <c r="S275" s="12"/>
      <c r="T275" s="26"/>
    </row>
    <row r="276" spans="17:20" x14ac:dyDescent="0.3">
      <c r="Q276" s="11"/>
      <c r="R276" s="12"/>
      <c r="S276" s="12"/>
      <c r="T276" s="26"/>
    </row>
    <row r="277" spans="17:20" x14ac:dyDescent="0.3">
      <c r="Q277" s="11"/>
      <c r="R277" s="12"/>
      <c r="S277" s="12"/>
      <c r="T277" s="26"/>
    </row>
    <row r="278" spans="17:20" x14ac:dyDescent="0.3">
      <c r="Q278" s="11"/>
      <c r="R278" s="12"/>
      <c r="S278" s="12"/>
      <c r="T278" s="26"/>
    </row>
    <row r="279" spans="17:20" x14ac:dyDescent="0.3">
      <c r="Q279" s="11"/>
      <c r="R279" s="12"/>
      <c r="S279" s="12"/>
      <c r="T279" s="26"/>
    </row>
    <row r="280" spans="17:20" x14ac:dyDescent="0.3">
      <c r="Q280" s="11"/>
      <c r="R280" s="12"/>
      <c r="S280" s="12"/>
      <c r="T280" s="26"/>
    </row>
    <row r="281" spans="17:20" x14ac:dyDescent="0.3">
      <c r="Q281" s="11"/>
      <c r="R281" s="12"/>
      <c r="S281" s="12"/>
      <c r="T281" s="26"/>
    </row>
    <row r="282" spans="17:20" x14ac:dyDescent="0.3">
      <c r="Q282" s="11"/>
      <c r="R282" s="12"/>
      <c r="S282" s="12"/>
      <c r="T282" s="26"/>
    </row>
    <row r="283" spans="17:20" x14ac:dyDescent="0.3">
      <c r="Q283" s="11"/>
      <c r="R283" s="12"/>
      <c r="S283" s="12"/>
      <c r="T283" s="26"/>
    </row>
    <row r="284" spans="17:20" x14ac:dyDescent="0.3">
      <c r="Q284" s="11"/>
      <c r="R284" s="12"/>
      <c r="S284" s="12"/>
      <c r="T284" s="26"/>
    </row>
    <row r="285" spans="17:20" x14ac:dyDescent="0.3">
      <c r="Q285" s="11"/>
      <c r="R285" s="12"/>
      <c r="S285" s="12"/>
      <c r="T285" s="26"/>
    </row>
    <row r="286" spans="17:20" x14ac:dyDescent="0.3">
      <c r="Q286" s="11"/>
      <c r="R286" s="12"/>
      <c r="S286" s="12"/>
      <c r="T286" s="26"/>
    </row>
    <row r="287" spans="17:20" x14ac:dyDescent="0.3">
      <c r="Q287" s="11"/>
      <c r="R287" s="12"/>
      <c r="S287" s="12"/>
      <c r="T287" s="26"/>
    </row>
    <row r="288" spans="17:20" x14ac:dyDescent="0.3">
      <c r="Q288" s="11"/>
      <c r="R288" s="12"/>
      <c r="S288" s="12"/>
      <c r="T288" s="26"/>
    </row>
    <row r="289" spans="17:20" x14ac:dyDescent="0.3">
      <c r="Q289" s="11"/>
      <c r="R289" s="12"/>
      <c r="S289" s="12"/>
      <c r="T289" s="26"/>
    </row>
    <row r="290" spans="17:20" x14ac:dyDescent="0.3">
      <c r="Q290" s="11"/>
      <c r="R290" s="12"/>
      <c r="S290" s="12"/>
      <c r="T290" s="26"/>
    </row>
    <row r="291" spans="17:20" x14ac:dyDescent="0.3">
      <c r="Q291" s="11"/>
      <c r="R291" s="12"/>
      <c r="S291" s="12"/>
      <c r="T291" s="26"/>
    </row>
    <row r="292" spans="17:20" x14ac:dyDescent="0.3">
      <c r="Q292" s="11"/>
      <c r="R292" s="12"/>
      <c r="S292" s="12"/>
      <c r="T292" s="26"/>
    </row>
    <row r="293" spans="17:20" x14ac:dyDescent="0.3">
      <c r="Q293" s="11"/>
      <c r="R293" s="12"/>
      <c r="S293" s="12"/>
      <c r="T293" s="26"/>
    </row>
    <row r="294" spans="17:20" x14ac:dyDescent="0.3">
      <c r="Q294" s="11"/>
      <c r="R294" s="12"/>
      <c r="S294" s="12"/>
      <c r="T294" s="26"/>
    </row>
    <row r="295" spans="17:20" x14ac:dyDescent="0.3">
      <c r="Q295" s="11"/>
      <c r="R295" s="12"/>
      <c r="S295" s="12"/>
      <c r="T295" s="26"/>
    </row>
    <row r="296" spans="17:20" x14ac:dyDescent="0.3">
      <c r="Q296" s="11"/>
      <c r="R296" s="12"/>
      <c r="S296" s="12"/>
      <c r="T296" s="26"/>
    </row>
    <row r="297" spans="17:20" x14ac:dyDescent="0.3">
      <c r="Q297" s="11"/>
      <c r="R297" s="12"/>
      <c r="S297" s="12"/>
      <c r="T297" s="26"/>
    </row>
    <row r="298" spans="17:20" x14ac:dyDescent="0.3">
      <c r="Q298" s="11"/>
      <c r="R298" s="12"/>
      <c r="S298" s="12"/>
      <c r="T298" s="26"/>
    </row>
    <row r="299" spans="17:20" x14ac:dyDescent="0.3">
      <c r="Q299" s="11"/>
      <c r="R299" s="12"/>
      <c r="S299" s="12"/>
      <c r="T299" s="26"/>
    </row>
    <row r="300" spans="17:20" x14ac:dyDescent="0.3">
      <c r="Q300" s="11"/>
      <c r="R300" s="12"/>
      <c r="S300" s="12"/>
      <c r="T300" s="26"/>
    </row>
    <row r="301" spans="17:20" x14ac:dyDescent="0.3">
      <c r="Q301" s="11"/>
      <c r="R301" s="12"/>
      <c r="S301" s="12"/>
      <c r="T301" s="26"/>
    </row>
    <row r="302" spans="17:20" x14ac:dyDescent="0.3">
      <c r="Q302" s="11"/>
      <c r="R302" s="12"/>
      <c r="S302" s="12"/>
      <c r="T302" s="26"/>
    </row>
    <row r="303" spans="17:20" x14ac:dyDescent="0.3">
      <c r="Q303" s="11"/>
      <c r="R303" s="12"/>
      <c r="S303" s="12"/>
      <c r="T303" s="26"/>
    </row>
    <row r="304" spans="17:20" x14ac:dyDescent="0.3">
      <c r="Q304" s="11"/>
      <c r="R304" s="12"/>
      <c r="S304" s="12"/>
      <c r="T304" s="26"/>
    </row>
    <row r="305" spans="17:20" x14ac:dyDescent="0.3">
      <c r="Q305" s="11"/>
      <c r="R305" s="12"/>
      <c r="S305" s="12"/>
      <c r="T305" s="26"/>
    </row>
    <row r="306" spans="17:20" x14ac:dyDescent="0.3">
      <c r="Q306" s="11"/>
      <c r="R306" s="12"/>
      <c r="S306" s="12"/>
      <c r="T306" s="26"/>
    </row>
    <row r="307" spans="17:20" x14ac:dyDescent="0.3">
      <c r="Q307" s="11"/>
      <c r="R307" s="12"/>
      <c r="S307" s="12"/>
      <c r="T307" s="26"/>
    </row>
    <row r="308" spans="17:20" x14ac:dyDescent="0.3">
      <c r="Q308" s="11"/>
      <c r="R308" s="12"/>
      <c r="S308" s="12"/>
      <c r="T308" s="26"/>
    </row>
    <row r="309" spans="17:20" x14ac:dyDescent="0.3">
      <c r="Q309" s="11"/>
      <c r="R309" s="12"/>
      <c r="S309" s="12"/>
      <c r="T309" s="26"/>
    </row>
    <row r="310" spans="17:20" x14ac:dyDescent="0.3">
      <c r="Q310" s="11"/>
      <c r="R310" s="12"/>
      <c r="S310" s="12"/>
      <c r="T310" s="26"/>
    </row>
    <row r="311" spans="17:20" x14ac:dyDescent="0.3">
      <c r="Q311" s="11"/>
      <c r="R311" s="12"/>
      <c r="S311" s="12"/>
      <c r="T311" s="26"/>
    </row>
    <row r="312" spans="17:20" x14ac:dyDescent="0.3">
      <c r="Q312" s="11"/>
      <c r="R312" s="12"/>
      <c r="S312" s="12"/>
      <c r="T312" s="26"/>
    </row>
    <row r="313" spans="17:20" x14ac:dyDescent="0.3">
      <c r="Q313" s="11"/>
      <c r="R313" s="12"/>
      <c r="S313" s="12"/>
      <c r="T313" s="26"/>
    </row>
    <row r="314" spans="17:20" x14ac:dyDescent="0.3">
      <c r="Q314" s="11"/>
      <c r="R314" s="12"/>
      <c r="S314" s="12"/>
      <c r="T314" s="26"/>
    </row>
    <row r="315" spans="17:20" x14ac:dyDescent="0.3">
      <c r="Q315" s="11"/>
      <c r="R315" s="12"/>
      <c r="S315" s="12"/>
      <c r="T315" s="26"/>
    </row>
    <row r="316" spans="17:20" x14ac:dyDescent="0.3">
      <c r="Q316" s="11"/>
      <c r="R316" s="12"/>
      <c r="S316" s="12"/>
      <c r="T316" s="26"/>
    </row>
    <row r="317" spans="17:20" x14ac:dyDescent="0.3">
      <c r="Q317" s="11"/>
      <c r="R317" s="12"/>
      <c r="S317" s="12"/>
      <c r="T317" s="26"/>
    </row>
    <row r="318" spans="17:20" x14ac:dyDescent="0.3">
      <c r="Q318" s="11"/>
      <c r="R318" s="12"/>
      <c r="S318" s="12"/>
      <c r="T318" s="26"/>
    </row>
    <row r="319" spans="17:20" x14ac:dyDescent="0.3">
      <c r="Q319" s="11"/>
      <c r="R319" s="12"/>
      <c r="S319" s="12"/>
      <c r="T319" s="26"/>
    </row>
    <row r="320" spans="17:20" x14ac:dyDescent="0.3">
      <c r="Q320" s="11"/>
      <c r="R320" s="12"/>
      <c r="S320" s="12"/>
      <c r="T320" s="26"/>
    </row>
    <row r="321" spans="17:20" x14ac:dyDescent="0.3">
      <c r="Q321" s="11"/>
      <c r="R321" s="12"/>
      <c r="S321" s="12"/>
      <c r="T321" s="26"/>
    </row>
    <row r="322" spans="17:20" x14ac:dyDescent="0.3">
      <c r="Q322" s="11"/>
      <c r="R322" s="12"/>
      <c r="S322" s="12"/>
      <c r="T322" s="26"/>
    </row>
    <row r="323" spans="17:20" x14ac:dyDescent="0.3">
      <c r="Q323" s="11"/>
      <c r="R323" s="12"/>
      <c r="S323" s="12"/>
      <c r="T323" s="26"/>
    </row>
    <row r="324" spans="17:20" x14ac:dyDescent="0.3">
      <c r="Q324" s="11"/>
      <c r="R324" s="12"/>
      <c r="S324" s="12"/>
      <c r="T324" s="26"/>
    </row>
    <row r="325" spans="17:20" x14ac:dyDescent="0.3">
      <c r="Q325" s="11"/>
      <c r="R325" s="12"/>
      <c r="S325" s="12"/>
      <c r="T325" s="26"/>
    </row>
    <row r="326" spans="17:20" x14ac:dyDescent="0.3">
      <c r="Q326" s="11"/>
      <c r="R326" s="12"/>
      <c r="S326" s="12"/>
      <c r="T326" s="26"/>
    </row>
    <row r="327" spans="17:20" x14ac:dyDescent="0.3">
      <c r="Q327" s="11"/>
      <c r="R327" s="12"/>
      <c r="S327" s="12"/>
      <c r="T327" s="26"/>
    </row>
    <row r="328" spans="17:20" x14ac:dyDescent="0.3">
      <c r="Q328" s="11"/>
      <c r="R328" s="12"/>
      <c r="S328" s="12"/>
      <c r="T328" s="26"/>
    </row>
    <row r="329" spans="17:20" x14ac:dyDescent="0.3">
      <c r="Q329" s="11"/>
      <c r="R329" s="12"/>
      <c r="S329" s="12"/>
      <c r="T329" s="26"/>
    </row>
    <row r="330" spans="17:20" x14ac:dyDescent="0.3">
      <c r="Q330" s="11"/>
      <c r="R330" s="12"/>
      <c r="S330" s="12"/>
      <c r="T330" s="26"/>
    </row>
    <row r="331" spans="17:20" x14ac:dyDescent="0.3">
      <c r="Q331" s="11"/>
      <c r="R331" s="12"/>
      <c r="S331" s="12"/>
      <c r="T331" s="26"/>
    </row>
    <row r="332" spans="17:20" x14ac:dyDescent="0.3">
      <c r="Q332" s="11"/>
      <c r="R332" s="12"/>
      <c r="S332" s="12"/>
      <c r="T332" s="26"/>
    </row>
    <row r="333" spans="17:20" x14ac:dyDescent="0.3">
      <c r="Q333" s="11"/>
      <c r="R333" s="12"/>
      <c r="S333" s="12"/>
      <c r="T333" s="26"/>
    </row>
    <row r="334" spans="17:20" x14ac:dyDescent="0.3">
      <c r="Q334" s="11"/>
      <c r="R334" s="12"/>
      <c r="S334" s="12"/>
      <c r="T334" s="26"/>
    </row>
    <row r="335" spans="17:20" x14ac:dyDescent="0.3">
      <c r="Q335" s="11"/>
      <c r="R335" s="12"/>
      <c r="S335" s="12"/>
      <c r="T335" s="26"/>
    </row>
    <row r="336" spans="17:20" x14ac:dyDescent="0.3">
      <c r="Q336" s="11"/>
      <c r="R336" s="12"/>
      <c r="S336" s="12"/>
      <c r="T336" s="26"/>
    </row>
    <row r="337" spans="17:20" x14ac:dyDescent="0.3">
      <c r="Q337" s="11"/>
      <c r="R337" s="12"/>
      <c r="S337" s="12"/>
      <c r="T337" s="26"/>
    </row>
    <row r="338" spans="17:20" x14ac:dyDescent="0.3">
      <c r="Q338" s="11"/>
      <c r="R338" s="12"/>
      <c r="S338" s="12"/>
      <c r="T338" s="26"/>
    </row>
    <row r="339" spans="17:20" x14ac:dyDescent="0.3">
      <c r="Q339" s="11"/>
      <c r="R339" s="12"/>
      <c r="S339" s="12"/>
      <c r="T339" s="26"/>
    </row>
    <row r="340" spans="17:20" x14ac:dyDescent="0.3">
      <c r="Q340" s="11"/>
      <c r="R340" s="12"/>
      <c r="S340" s="12"/>
      <c r="T340" s="26"/>
    </row>
    <row r="341" spans="17:20" x14ac:dyDescent="0.3">
      <c r="Q341" s="11"/>
      <c r="R341" s="12"/>
      <c r="S341" s="12"/>
      <c r="T341" s="26"/>
    </row>
    <row r="342" spans="17:20" x14ac:dyDescent="0.3">
      <c r="Q342" s="11"/>
      <c r="R342" s="12"/>
      <c r="S342" s="12"/>
      <c r="T342" s="26"/>
    </row>
    <row r="343" spans="17:20" x14ac:dyDescent="0.3">
      <c r="Q343" s="11"/>
      <c r="R343" s="12"/>
      <c r="S343" s="12"/>
      <c r="T343" s="26"/>
    </row>
    <row r="344" spans="17:20" x14ac:dyDescent="0.3">
      <c r="Q344" s="11"/>
      <c r="R344" s="12"/>
      <c r="S344" s="12"/>
      <c r="T344" s="26"/>
    </row>
    <row r="345" spans="17:20" x14ac:dyDescent="0.3">
      <c r="Q345" s="11"/>
      <c r="R345" s="12"/>
      <c r="S345" s="12"/>
      <c r="T345" s="26"/>
    </row>
    <row r="346" spans="17:20" x14ac:dyDescent="0.3">
      <c r="Q346" s="11"/>
      <c r="R346" s="12"/>
      <c r="S346" s="12"/>
      <c r="T346" s="26"/>
    </row>
    <row r="347" spans="17:20" x14ac:dyDescent="0.3">
      <c r="Q347" s="11"/>
      <c r="R347" s="12"/>
      <c r="S347" s="12"/>
      <c r="T347" s="26"/>
    </row>
    <row r="348" spans="17:20" x14ac:dyDescent="0.3">
      <c r="Q348" s="11"/>
      <c r="R348" s="12"/>
      <c r="S348" s="12"/>
      <c r="T348" s="26"/>
    </row>
    <row r="349" spans="17:20" x14ac:dyDescent="0.3">
      <c r="Q349" s="11"/>
      <c r="R349" s="12"/>
      <c r="S349" s="12"/>
      <c r="T349" s="26"/>
    </row>
    <row r="350" spans="17:20" x14ac:dyDescent="0.3">
      <c r="Q350" s="11"/>
      <c r="R350" s="12"/>
      <c r="S350" s="12"/>
      <c r="T350" s="26"/>
    </row>
    <row r="351" spans="17:20" x14ac:dyDescent="0.3">
      <c r="Q351" s="11"/>
      <c r="R351" s="12"/>
      <c r="S351" s="12"/>
      <c r="T351" s="26"/>
    </row>
    <row r="352" spans="17:20" x14ac:dyDescent="0.3">
      <c r="Q352" s="11"/>
      <c r="R352" s="12"/>
      <c r="S352" s="12"/>
      <c r="T352" s="26"/>
    </row>
    <row r="353" spans="17:20" x14ac:dyDescent="0.3">
      <c r="Q353" s="11"/>
      <c r="R353" s="12"/>
      <c r="S353" s="12"/>
      <c r="T353" s="26"/>
    </row>
    <row r="354" spans="17:20" x14ac:dyDescent="0.3">
      <c r="Q354" s="11"/>
      <c r="R354" s="12"/>
      <c r="S354" s="12"/>
      <c r="T354" s="26"/>
    </row>
    <row r="355" spans="17:20" x14ac:dyDescent="0.3">
      <c r="Q355" s="11"/>
      <c r="R355" s="12"/>
      <c r="S355" s="12"/>
      <c r="T355" s="26"/>
    </row>
    <row r="356" spans="17:20" x14ac:dyDescent="0.3">
      <c r="Q356" s="11"/>
      <c r="R356" s="12"/>
      <c r="S356" s="12"/>
      <c r="T356" s="26"/>
    </row>
    <row r="357" spans="17:20" x14ac:dyDescent="0.3">
      <c r="Q357" s="11"/>
      <c r="R357" s="12"/>
      <c r="S357" s="12"/>
      <c r="T357" s="26"/>
    </row>
    <row r="358" spans="17:20" x14ac:dyDescent="0.3">
      <c r="Q358" s="11"/>
      <c r="R358" s="12"/>
      <c r="S358" s="12"/>
      <c r="T358" s="26"/>
    </row>
    <row r="359" spans="17:20" x14ac:dyDescent="0.3">
      <c r="Q359" s="11"/>
      <c r="R359" s="12"/>
      <c r="S359" s="12"/>
      <c r="T359" s="26"/>
    </row>
    <row r="360" spans="17:20" x14ac:dyDescent="0.3">
      <c r="Q360" s="11"/>
      <c r="R360" s="12"/>
      <c r="S360" s="12"/>
      <c r="T360" s="26"/>
    </row>
    <row r="361" spans="17:20" x14ac:dyDescent="0.3">
      <c r="Q361" s="11"/>
      <c r="R361" s="12"/>
      <c r="S361" s="12"/>
      <c r="T361" s="26"/>
    </row>
    <row r="362" spans="17:20" x14ac:dyDescent="0.3">
      <c r="Q362" s="11"/>
      <c r="R362" s="12"/>
      <c r="S362" s="12"/>
      <c r="T362" s="26"/>
    </row>
    <row r="363" spans="17:20" x14ac:dyDescent="0.3">
      <c r="Q363" s="11"/>
      <c r="R363" s="12"/>
      <c r="S363" s="12"/>
      <c r="T363" s="26"/>
    </row>
    <row r="364" spans="17:20" x14ac:dyDescent="0.3">
      <c r="Q364" s="11"/>
      <c r="R364" s="12"/>
      <c r="S364" s="12"/>
      <c r="T364" s="26"/>
    </row>
    <row r="365" spans="17:20" x14ac:dyDescent="0.3">
      <c r="Q365" s="11"/>
      <c r="R365" s="12"/>
      <c r="S365" s="12"/>
      <c r="T365" s="26"/>
    </row>
    <row r="366" spans="17:20" x14ac:dyDescent="0.3">
      <c r="Q366" s="11"/>
      <c r="R366" s="12"/>
      <c r="S366" s="12"/>
      <c r="T366" s="26"/>
    </row>
    <row r="367" spans="17:20" x14ac:dyDescent="0.3">
      <c r="Q367" s="11"/>
      <c r="R367" s="12"/>
      <c r="S367" s="12"/>
      <c r="T367" s="26"/>
    </row>
    <row r="368" spans="17:20" x14ac:dyDescent="0.3">
      <c r="Q368" s="11"/>
      <c r="R368" s="12"/>
      <c r="S368" s="12"/>
      <c r="T368" s="26"/>
    </row>
    <row r="369" spans="17:20" x14ac:dyDescent="0.3">
      <c r="Q369" s="11"/>
      <c r="R369" s="12"/>
      <c r="S369" s="12"/>
      <c r="T369" s="26"/>
    </row>
    <row r="370" spans="17:20" x14ac:dyDescent="0.3">
      <c r="Q370" s="11"/>
      <c r="R370" s="12"/>
      <c r="S370" s="12"/>
      <c r="T370" s="26"/>
    </row>
    <row r="371" spans="17:20" x14ac:dyDescent="0.3">
      <c r="Q371" s="11"/>
      <c r="R371" s="12"/>
      <c r="S371" s="12"/>
      <c r="T371" s="26"/>
    </row>
    <row r="372" spans="17:20" x14ac:dyDescent="0.3">
      <c r="Q372" s="11"/>
      <c r="R372" s="12"/>
      <c r="S372" s="12"/>
      <c r="T372" s="26"/>
    </row>
    <row r="373" spans="17:20" x14ac:dyDescent="0.3">
      <c r="Q373" s="11"/>
      <c r="R373" s="12"/>
      <c r="S373" s="12"/>
      <c r="T373" s="26"/>
    </row>
    <row r="374" spans="17:20" x14ac:dyDescent="0.3">
      <c r="Q374" s="11"/>
      <c r="R374" s="12"/>
      <c r="S374" s="12"/>
      <c r="T374" s="26"/>
    </row>
    <row r="375" spans="17:20" x14ac:dyDescent="0.3">
      <c r="Q375" s="11"/>
      <c r="R375" s="12"/>
      <c r="S375" s="12"/>
      <c r="T375" s="26"/>
    </row>
    <row r="376" spans="17:20" x14ac:dyDescent="0.3">
      <c r="Q376" s="11"/>
      <c r="R376" s="12"/>
      <c r="S376" s="12"/>
      <c r="T376" s="26"/>
    </row>
    <row r="377" spans="17:20" x14ac:dyDescent="0.3">
      <c r="Q377" s="11"/>
      <c r="R377" s="12"/>
      <c r="S377" s="12"/>
      <c r="T377" s="26"/>
    </row>
    <row r="378" spans="17:20" x14ac:dyDescent="0.3">
      <c r="Q378" s="11"/>
      <c r="R378" s="12"/>
      <c r="S378" s="12"/>
      <c r="T378" s="26"/>
    </row>
    <row r="379" spans="17:20" x14ac:dyDescent="0.3">
      <c r="Q379" s="11"/>
      <c r="R379" s="12"/>
      <c r="S379" s="12"/>
      <c r="T379" s="26"/>
    </row>
    <row r="380" spans="17:20" x14ac:dyDescent="0.3">
      <c r="Q380" s="11"/>
      <c r="R380" s="12"/>
      <c r="S380" s="12"/>
      <c r="T380" s="26"/>
    </row>
    <row r="381" spans="17:20" x14ac:dyDescent="0.3">
      <c r="Q381" s="11"/>
      <c r="R381" s="12"/>
      <c r="S381" s="12"/>
      <c r="T381" s="26"/>
    </row>
    <row r="382" spans="17:20" x14ac:dyDescent="0.3">
      <c r="Q382" s="11"/>
      <c r="R382" s="12"/>
      <c r="S382" s="12"/>
      <c r="T382" s="26"/>
    </row>
    <row r="383" spans="17:20" x14ac:dyDescent="0.3">
      <c r="Q383" s="11"/>
      <c r="R383" s="12"/>
      <c r="S383" s="12"/>
      <c r="T383" s="26"/>
    </row>
    <row r="384" spans="17:20" x14ac:dyDescent="0.3">
      <c r="Q384" s="11"/>
      <c r="R384" s="12"/>
      <c r="S384" s="12"/>
      <c r="T384" s="26"/>
    </row>
    <row r="385" spans="17:20" x14ac:dyDescent="0.3">
      <c r="Q385" s="11"/>
      <c r="R385" s="12"/>
      <c r="S385" s="12"/>
      <c r="T385" s="26"/>
    </row>
    <row r="386" spans="17:20" x14ac:dyDescent="0.3">
      <c r="Q386" s="11"/>
      <c r="R386" s="12"/>
      <c r="S386" s="12"/>
      <c r="T386" s="26"/>
    </row>
    <row r="387" spans="17:20" x14ac:dyDescent="0.3">
      <c r="Q387" s="11"/>
      <c r="R387" s="12"/>
      <c r="S387" s="12"/>
      <c r="T387" s="26"/>
    </row>
    <row r="388" spans="17:20" x14ac:dyDescent="0.3">
      <c r="Q388" s="11"/>
      <c r="R388" s="12"/>
      <c r="S388" s="12"/>
      <c r="T388" s="26"/>
    </row>
    <row r="389" spans="17:20" x14ac:dyDescent="0.3">
      <c r="Q389" s="11"/>
      <c r="R389" s="12"/>
      <c r="S389" s="12"/>
      <c r="T389" s="26"/>
    </row>
    <row r="390" spans="17:20" x14ac:dyDescent="0.3">
      <c r="Q390" s="11"/>
      <c r="R390" s="12"/>
      <c r="S390" s="12"/>
      <c r="T390" s="26"/>
    </row>
    <row r="391" spans="17:20" x14ac:dyDescent="0.3">
      <c r="Q391" s="11"/>
      <c r="R391" s="12"/>
      <c r="S391" s="12"/>
      <c r="T391" s="26"/>
    </row>
    <row r="392" spans="17:20" x14ac:dyDescent="0.3">
      <c r="Q392" s="11"/>
      <c r="R392" s="12"/>
      <c r="S392" s="12"/>
      <c r="T392" s="26"/>
    </row>
    <row r="393" spans="17:20" x14ac:dyDescent="0.3">
      <c r="Q393" s="11"/>
      <c r="R393" s="12"/>
      <c r="S393" s="12"/>
      <c r="T393" s="26"/>
    </row>
    <row r="394" spans="17:20" x14ac:dyDescent="0.3">
      <c r="Q394" s="11"/>
      <c r="R394" s="12"/>
      <c r="S394" s="12"/>
      <c r="T394" s="26"/>
    </row>
    <row r="395" spans="17:20" x14ac:dyDescent="0.3">
      <c r="Q395" s="11"/>
      <c r="R395" s="12"/>
      <c r="S395" s="12"/>
      <c r="T395" s="26"/>
    </row>
    <row r="396" spans="17:20" x14ac:dyDescent="0.3">
      <c r="Q396" s="11"/>
      <c r="R396" s="12"/>
      <c r="S396" s="12"/>
      <c r="T396" s="26"/>
    </row>
    <row r="397" spans="17:20" x14ac:dyDescent="0.3">
      <c r="Q397" s="11"/>
      <c r="R397" s="12"/>
      <c r="S397" s="12"/>
      <c r="T397" s="26"/>
    </row>
    <row r="398" spans="17:20" x14ac:dyDescent="0.3">
      <c r="Q398" s="11"/>
      <c r="R398" s="12"/>
      <c r="S398" s="12"/>
      <c r="T398" s="26"/>
    </row>
    <row r="399" spans="17:20" x14ac:dyDescent="0.3">
      <c r="Q399" s="11"/>
      <c r="R399" s="12"/>
      <c r="S399" s="12"/>
      <c r="T399" s="26"/>
    </row>
    <row r="400" spans="17:20" x14ac:dyDescent="0.3">
      <c r="Q400" s="11"/>
      <c r="R400" s="12"/>
      <c r="S400" s="12"/>
      <c r="T400" s="26"/>
    </row>
    <row r="401" spans="17:20" x14ac:dyDescent="0.3">
      <c r="Q401" s="11"/>
      <c r="R401" s="12"/>
      <c r="S401" s="12"/>
      <c r="T401" s="26"/>
    </row>
    <row r="402" spans="17:20" x14ac:dyDescent="0.3">
      <c r="Q402" s="11"/>
      <c r="R402" s="12"/>
      <c r="S402" s="12"/>
      <c r="T402" s="26"/>
    </row>
    <row r="403" spans="17:20" x14ac:dyDescent="0.3">
      <c r="Q403" s="11"/>
      <c r="R403" s="12"/>
      <c r="S403" s="12"/>
      <c r="T403" s="26"/>
    </row>
    <row r="404" spans="17:20" x14ac:dyDescent="0.3">
      <c r="Q404" s="11"/>
      <c r="R404" s="12"/>
      <c r="S404" s="12"/>
      <c r="T404" s="26"/>
    </row>
    <row r="405" spans="17:20" x14ac:dyDescent="0.3">
      <c r="Q405" s="11"/>
      <c r="R405" s="12"/>
      <c r="S405" s="12"/>
      <c r="T405" s="26"/>
    </row>
    <row r="406" spans="17:20" x14ac:dyDescent="0.3">
      <c r="Q406" s="11"/>
      <c r="R406" s="12"/>
      <c r="S406" s="12"/>
      <c r="T406" s="26"/>
    </row>
    <row r="407" spans="17:20" x14ac:dyDescent="0.3">
      <c r="Q407" s="11"/>
      <c r="R407" s="12"/>
      <c r="S407" s="12"/>
      <c r="T407" s="26"/>
    </row>
    <row r="408" spans="17:20" x14ac:dyDescent="0.3">
      <c r="Q408" s="11"/>
      <c r="R408" s="12"/>
      <c r="S408" s="12"/>
      <c r="T408" s="26"/>
    </row>
    <row r="409" spans="17:20" x14ac:dyDescent="0.3">
      <c r="Q409" s="11"/>
      <c r="R409" s="12"/>
      <c r="S409" s="12"/>
      <c r="T409" s="26"/>
    </row>
    <row r="410" spans="17:20" x14ac:dyDescent="0.3">
      <c r="Q410" s="11"/>
      <c r="R410" s="12"/>
      <c r="S410" s="12"/>
      <c r="T410" s="26"/>
    </row>
    <row r="411" spans="17:20" x14ac:dyDescent="0.3">
      <c r="Q411" s="11"/>
      <c r="R411" s="12"/>
      <c r="S411" s="12"/>
      <c r="T411" s="26"/>
    </row>
    <row r="412" spans="17:20" x14ac:dyDescent="0.3">
      <c r="Q412" s="11"/>
      <c r="R412" s="12"/>
      <c r="S412" s="12"/>
      <c r="T412" s="26"/>
    </row>
    <row r="413" spans="17:20" x14ac:dyDescent="0.3">
      <c r="Q413" s="11"/>
      <c r="R413" s="12"/>
      <c r="S413" s="12"/>
      <c r="T413" s="26"/>
    </row>
    <row r="414" spans="17:20" x14ac:dyDescent="0.3">
      <c r="Q414" s="11"/>
      <c r="R414" s="12"/>
      <c r="S414" s="12"/>
      <c r="T414" s="26"/>
    </row>
    <row r="415" spans="17:20" x14ac:dyDescent="0.3">
      <c r="Q415" s="11"/>
      <c r="R415" s="12"/>
      <c r="S415" s="12"/>
      <c r="T415" s="26"/>
    </row>
    <row r="416" spans="17:20" x14ac:dyDescent="0.3">
      <c r="Q416" s="11"/>
      <c r="R416" s="12"/>
      <c r="S416" s="12"/>
      <c r="T416" s="26"/>
    </row>
    <row r="417" spans="17:20" x14ac:dyDescent="0.3">
      <c r="Q417" s="11"/>
      <c r="R417" s="12"/>
      <c r="S417" s="12"/>
      <c r="T417" s="26"/>
    </row>
    <row r="418" spans="17:20" x14ac:dyDescent="0.3">
      <c r="Q418" s="11"/>
      <c r="R418" s="12"/>
      <c r="S418" s="12"/>
      <c r="T418" s="26"/>
    </row>
    <row r="419" spans="17:20" x14ac:dyDescent="0.3">
      <c r="Q419" s="11"/>
      <c r="R419" s="12"/>
      <c r="S419" s="12"/>
      <c r="T419" s="26"/>
    </row>
    <row r="420" spans="17:20" x14ac:dyDescent="0.3">
      <c r="Q420" s="11"/>
      <c r="R420" s="12"/>
      <c r="S420" s="12"/>
      <c r="T420" s="26"/>
    </row>
    <row r="421" spans="17:20" x14ac:dyDescent="0.3">
      <c r="Q421" s="11"/>
      <c r="R421" s="12"/>
      <c r="S421" s="12"/>
      <c r="T421" s="26"/>
    </row>
    <row r="422" spans="17:20" x14ac:dyDescent="0.3">
      <c r="Q422" s="11"/>
      <c r="R422" s="12"/>
      <c r="S422" s="12"/>
      <c r="T422" s="26"/>
    </row>
    <row r="423" spans="17:20" x14ac:dyDescent="0.3">
      <c r="Q423" s="11"/>
      <c r="R423" s="12"/>
      <c r="S423" s="12"/>
      <c r="T423" s="26"/>
    </row>
    <row r="424" spans="17:20" x14ac:dyDescent="0.3">
      <c r="Q424" s="11"/>
      <c r="R424" s="12"/>
      <c r="S424" s="12"/>
      <c r="T424" s="26"/>
    </row>
    <row r="425" spans="17:20" x14ac:dyDescent="0.3">
      <c r="Q425" s="11"/>
      <c r="R425" s="12"/>
      <c r="S425" s="12"/>
      <c r="T425" s="26"/>
    </row>
    <row r="426" spans="17:20" x14ac:dyDescent="0.3">
      <c r="Q426" s="11"/>
      <c r="R426" s="12"/>
      <c r="S426" s="12"/>
      <c r="T426" s="26"/>
    </row>
    <row r="427" spans="17:20" x14ac:dyDescent="0.3">
      <c r="Q427" s="11"/>
      <c r="R427" s="12"/>
      <c r="S427" s="12"/>
      <c r="T427" s="26"/>
    </row>
    <row r="428" spans="17:20" x14ac:dyDescent="0.3">
      <c r="Q428" s="11"/>
      <c r="R428" s="12"/>
      <c r="S428" s="12"/>
      <c r="T428" s="26"/>
    </row>
    <row r="429" spans="17:20" x14ac:dyDescent="0.3">
      <c r="Q429" s="11"/>
      <c r="R429" s="12"/>
      <c r="S429" s="12"/>
      <c r="T429" s="26"/>
    </row>
    <row r="430" spans="17:20" x14ac:dyDescent="0.3">
      <c r="Q430" s="11"/>
      <c r="R430" s="12"/>
      <c r="S430" s="12"/>
      <c r="T430" s="26"/>
    </row>
    <row r="431" spans="17:20" x14ac:dyDescent="0.3">
      <c r="Q431" s="11"/>
      <c r="R431" s="12"/>
      <c r="S431" s="12"/>
      <c r="T431" s="26"/>
    </row>
    <row r="432" spans="17:20" x14ac:dyDescent="0.3">
      <c r="Q432" s="11"/>
      <c r="R432" s="12"/>
      <c r="S432" s="12"/>
      <c r="T432" s="26"/>
    </row>
    <row r="433" spans="17:20" x14ac:dyDescent="0.3">
      <c r="Q433" s="11"/>
      <c r="R433" s="12"/>
      <c r="S433" s="12"/>
      <c r="T433" s="26"/>
    </row>
    <row r="434" spans="17:20" x14ac:dyDescent="0.3">
      <c r="Q434" s="11"/>
      <c r="R434" s="12"/>
      <c r="S434" s="12"/>
      <c r="T434" s="26"/>
    </row>
    <row r="435" spans="17:20" x14ac:dyDescent="0.3">
      <c r="Q435" s="11"/>
      <c r="R435" s="12"/>
      <c r="S435" s="12"/>
      <c r="T435" s="26"/>
    </row>
    <row r="436" spans="17:20" x14ac:dyDescent="0.3">
      <c r="Q436" s="11"/>
      <c r="R436" s="12"/>
      <c r="S436" s="12"/>
      <c r="T436" s="26"/>
    </row>
    <row r="437" spans="17:20" x14ac:dyDescent="0.3">
      <c r="Q437" s="11"/>
      <c r="R437" s="12"/>
      <c r="S437" s="12"/>
      <c r="T437" s="26"/>
    </row>
    <row r="438" spans="17:20" x14ac:dyDescent="0.3">
      <c r="Q438" s="11"/>
      <c r="R438" s="12"/>
      <c r="S438" s="12"/>
      <c r="T438" s="26"/>
    </row>
    <row r="439" spans="17:20" x14ac:dyDescent="0.3">
      <c r="Q439" s="11"/>
      <c r="R439" s="12"/>
      <c r="S439" s="12"/>
      <c r="T439" s="26"/>
    </row>
    <row r="440" spans="17:20" x14ac:dyDescent="0.3">
      <c r="Q440" s="11"/>
      <c r="R440" s="12"/>
      <c r="S440" s="12"/>
      <c r="T440" s="26"/>
    </row>
    <row r="441" spans="17:20" x14ac:dyDescent="0.3">
      <c r="Q441" s="11"/>
      <c r="R441" s="12"/>
      <c r="S441" s="12"/>
      <c r="T441" s="26"/>
    </row>
    <row r="442" spans="17:20" x14ac:dyDescent="0.3">
      <c r="Q442" s="11"/>
      <c r="R442" s="12"/>
      <c r="S442" s="12"/>
      <c r="T442" s="26"/>
    </row>
    <row r="443" spans="17:20" x14ac:dyDescent="0.3">
      <c r="Q443" s="11"/>
      <c r="R443" s="12"/>
      <c r="S443" s="12"/>
      <c r="T443" s="26"/>
    </row>
    <row r="444" spans="17:20" x14ac:dyDescent="0.3">
      <c r="Q444" s="11"/>
      <c r="R444" s="12"/>
      <c r="S444" s="12"/>
      <c r="T444" s="26"/>
    </row>
    <row r="445" spans="17:20" x14ac:dyDescent="0.3">
      <c r="Q445" s="11"/>
      <c r="R445" s="12"/>
      <c r="S445" s="12"/>
      <c r="T445" s="26"/>
    </row>
    <row r="446" spans="17:20" x14ac:dyDescent="0.3">
      <c r="Q446" s="11"/>
      <c r="R446" s="12"/>
      <c r="S446" s="12"/>
      <c r="T446" s="26"/>
    </row>
    <row r="447" spans="17:20" x14ac:dyDescent="0.3">
      <c r="Q447" s="11"/>
      <c r="R447" s="12"/>
      <c r="S447" s="12"/>
      <c r="T447" s="26"/>
    </row>
    <row r="448" spans="17:20" x14ac:dyDescent="0.3">
      <c r="Q448" s="11"/>
      <c r="R448" s="12"/>
      <c r="S448" s="12"/>
      <c r="T448" s="26"/>
    </row>
    <row r="449" spans="17:20" x14ac:dyDescent="0.3">
      <c r="Q449" s="11"/>
      <c r="R449" s="12"/>
      <c r="S449" s="12"/>
      <c r="T449" s="26"/>
    </row>
    <row r="450" spans="17:20" x14ac:dyDescent="0.3">
      <c r="Q450" s="11"/>
      <c r="R450" s="12"/>
      <c r="S450" s="12"/>
      <c r="T450" s="26"/>
    </row>
    <row r="451" spans="17:20" x14ac:dyDescent="0.3">
      <c r="Q451" s="11"/>
      <c r="R451" s="12"/>
      <c r="S451" s="12"/>
      <c r="T451" s="26"/>
    </row>
    <row r="452" spans="17:20" x14ac:dyDescent="0.3">
      <c r="Q452" s="11"/>
      <c r="R452" s="12"/>
      <c r="S452" s="12"/>
      <c r="T452" s="26"/>
    </row>
    <row r="453" spans="17:20" x14ac:dyDescent="0.3">
      <c r="Q453" s="11"/>
      <c r="R453" s="12"/>
      <c r="S453" s="12"/>
      <c r="T453" s="26"/>
    </row>
    <row r="454" spans="17:20" x14ac:dyDescent="0.3">
      <c r="Q454" s="11"/>
      <c r="R454" s="12"/>
      <c r="S454" s="12"/>
      <c r="T454" s="26"/>
    </row>
    <row r="455" spans="17:20" x14ac:dyDescent="0.3">
      <c r="Q455" s="11"/>
      <c r="R455" s="12"/>
      <c r="S455" s="12"/>
      <c r="T455" s="26"/>
    </row>
    <row r="456" spans="17:20" x14ac:dyDescent="0.3">
      <c r="Q456" s="11"/>
      <c r="R456" s="12"/>
      <c r="S456" s="12"/>
      <c r="T456" s="26"/>
    </row>
    <row r="457" spans="17:20" x14ac:dyDescent="0.3">
      <c r="Q457" s="11"/>
      <c r="R457" s="12"/>
      <c r="S457" s="12"/>
      <c r="T457" s="26"/>
    </row>
    <row r="458" spans="17:20" x14ac:dyDescent="0.3">
      <c r="Q458" s="11"/>
      <c r="R458" s="12"/>
      <c r="S458" s="12"/>
      <c r="T458" s="26"/>
    </row>
    <row r="459" spans="17:20" x14ac:dyDescent="0.3">
      <c r="Q459" s="11"/>
      <c r="R459" s="12"/>
      <c r="S459" s="12"/>
      <c r="T459" s="26"/>
    </row>
    <row r="460" spans="17:20" x14ac:dyDescent="0.3">
      <c r="Q460" s="11"/>
      <c r="R460" s="12"/>
      <c r="S460" s="12"/>
      <c r="T460" s="26"/>
    </row>
    <row r="461" spans="17:20" x14ac:dyDescent="0.3">
      <c r="Q461" s="11"/>
      <c r="R461" s="12"/>
      <c r="S461" s="12"/>
      <c r="T461" s="26"/>
    </row>
    <row r="462" spans="17:20" x14ac:dyDescent="0.3">
      <c r="Q462" s="11"/>
      <c r="R462" s="12"/>
      <c r="S462" s="12"/>
      <c r="T462" s="26"/>
    </row>
    <row r="463" spans="17:20" x14ac:dyDescent="0.3">
      <c r="Q463" s="11"/>
      <c r="R463" s="12"/>
      <c r="S463" s="12"/>
      <c r="T463" s="26"/>
    </row>
    <row r="464" spans="17:20" x14ac:dyDescent="0.3">
      <c r="Q464" s="11"/>
      <c r="R464" s="12"/>
      <c r="S464" s="12"/>
      <c r="T464" s="26"/>
    </row>
    <row r="465" spans="17:20" x14ac:dyDescent="0.3">
      <c r="Q465" s="11"/>
      <c r="R465" s="12"/>
      <c r="S465" s="12"/>
      <c r="T465" s="26"/>
    </row>
    <row r="466" spans="17:20" x14ac:dyDescent="0.3">
      <c r="Q466" s="11"/>
      <c r="R466" s="12"/>
      <c r="S466" s="12"/>
      <c r="T466" s="26"/>
    </row>
    <row r="467" spans="17:20" x14ac:dyDescent="0.3">
      <c r="Q467" s="11"/>
      <c r="R467" s="12"/>
      <c r="S467" s="12"/>
      <c r="T467" s="26"/>
    </row>
    <row r="468" spans="17:20" x14ac:dyDescent="0.3">
      <c r="Q468" s="11"/>
      <c r="R468" s="12"/>
      <c r="S468" s="12"/>
      <c r="T468" s="26"/>
    </row>
    <row r="469" spans="17:20" x14ac:dyDescent="0.3">
      <c r="Q469" s="11"/>
      <c r="R469" s="12"/>
      <c r="S469" s="12"/>
      <c r="T469" s="26"/>
    </row>
    <row r="470" spans="17:20" x14ac:dyDescent="0.3">
      <c r="Q470" s="11"/>
      <c r="R470" s="12"/>
      <c r="S470" s="12"/>
      <c r="T470" s="26"/>
    </row>
    <row r="471" spans="17:20" x14ac:dyDescent="0.3">
      <c r="Q471" s="11"/>
      <c r="R471" s="12"/>
      <c r="S471" s="12"/>
      <c r="T471" s="26"/>
    </row>
    <row r="472" spans="17:20" x14ac:dyDescent="0.3">
      <c r="Q472" s="11"/>
      <c r="R472" s="12"/>
      <c r="S472" s="12"/>
      <c r="T472" s="26"/>
    </row>
    <row r="473" spans="17:20" x14ac:dyDescent="0.3">
      <c r="Q473" s="11"/>
      <c r="R473" s="12"/>
      <c r="S473" s="12"/>
      <c r="T473" s="26"/>
    </row>
    <row r="474" spans="17:20" x14ac:dyDescent="0.3">
      <c r="Q474" s="11"/>
      <c r="R474" s="12"/>
      <c r="S474" s="12"/>
      <c r="T474" s="26"/>
    </row>
    <row r="475" spans="17:20" x14ac:dyDescent="0.3">
      <c r="Q475" s="11"/>
      <c r="R475" s="12"/>
      <c r="S475" s="12"/>
      <c r="T475" s="26"/>
    </row>
    <row r="476" spans="17:20" x14ac:dyDescent="0.3">
      <c r="Q476" s="11"/>
      <c r="R476" s="12"/>
      <c r="S476" s="12"/>
      <c r="T476" s="26"/>
    </row>
    <row r="477" spans="17:20" x14ac:dyDescent="0.3">
      <c r="Q477" s="11"/>
      <c r="R477" s="12"/>
      <c r="S477" s="12"/>
      <c r="T477" s="26"/>
    </row>
    <row r="478" spans="17:20" x14ac:dyDescent="0.3">
      <c r="Q478" s="11"/>
      <c r="R478" s="12"/>
      <c r="S478" s="12"/>
      <c r="T478" s="26"/>
    </row>
    <row r="479" spans="17:20" x14ac:dyDescent="0.3">
      <c r="Q479" s="11"/>
      <c r="R479" s="12"/>
      <c r="S479" s="12"/>
      <c r="T479" s="26"/>
    </row>
    <row r="480" spans="17:20" x14ac:dyDescent="0.3">
      <c r="Q480" s="11"/>
      <c r="R480" s="12"/>
      <c r="S480" s="12"/>
      <c r="T480" s="26"/>
    </row>
    <row r="481" spans="17:20" x14ac:dyDescent="0.3">
      <c r="Q481" s="11"/>
      <c r="R481" s="12"/>
      <c r="S481" s="12"/>
      <c r="T481" s="26"/>
    </row>
    <row r="482" spans="17:20" x14ac:dyDescent="0.3">
      <c r="Q482" s="11"/>
      <c r="R482" s="12"/>
      <c r="S482" s="12"/>
      <c r="T482" s="26"/>
    </row>
    <row r="483" spans="17:20" x14ac:dyDescent="0.3">
      <c r="Q483" s="11"/>
      <c r="R483" s="12"/>
      <c r="S483" s="12"/>
      <c r="T483" s="26"/>
    </row>
    <row r="484" spans="17:20" x14ac:dyDescent="0.3">
      <c r="Q484" s="11"/>
      <c r="R484" s="12"/>
      <c r="S484" s="12"/>
      <c r="T484" s="26"/>
    </row>
    <row r="485" spans="17:20" x14ac:dyDescent="0.3">
      <c r="Q485" s="11"/>
      <c r="R485" s="12"/>
      <c r="S485" s="12"/>
      <c r="T485" s="26"/>
    </row>
    <row r="486" spans="17:20" x14ac:dyDescent="0.3">
      <c r="Q486" s="11"/>
      <c r="R486" s="12"/>
      <c r="S486" s="12"/>
      <c r="T486" s="26"/>
    </row>
    <row r="487" spans="17:20" x14ac:dyDescent="0.3">
      <c r="Q487" s="11"/>
      <c r="R487" s="12"/>
      <c r="S487" s="12"/>
      <c r="T487" s="26"/>
    </row>
    <row r="488" spans="17:20" x14ac:dyDescent="0.3">
      <c r="Q488" s="11"/>
      <c r="R488" s="12"/>
      <c r="S488" s="12"/>
      <c r="T488" s="26"/>
    </row>
    <row r="489" spans="17:20" x14ac:dyDescent="0.3">
      <c r="Q489" s="11"/>
      <c r="R489" s="12"/>
      <c r="S489" s="12"/>
      <c r="T489" s="26"/>
    </row>
    <row r="490" spans="17:20" x14ac:dyDescent="0.3">
      <c r="Q490" s="11"/>
      <c r="R490" s="12"/>
      <c r="S490" s="12"/>
      <c r="T490" s="26"/>
    </row>
    <row r="491" spans="17:20" x14ac:dyDescent="0.3">
      <c r="Q491" s="11"/>
      <c r="R491" s="12"/>
      <c r="S491" s="12"/>
      <c r="T491" s="26"/>
    </row>
    <row r="492" spans="17:20" x14ac:dyDescent="0.3">
      <c r="Q492" s="11"/>
      <c r="R492" s="12"/>
      <c r="S492" s="12"/>
      <c r="T492" s="26"/>
    </row>
    <row r="493" spans="17:20" x14ac:dyDescent="0.3">
      <c r="Q493" s="11"/>
      <c r="R493" s="12"/>
      <c r="S493" s="12"/>
      <c r="T493" s="26"/>
    </row>
    <row r="494" spans="17:20" x14ac:dyDescent="0.3">
      <c r="Q494" s="11"/>
      <c r="R494" s="12"/>
      <c r="S494" s="12"/>
      <c r="T494" s="26"/>
    </row>
    <row r="495" spans="17:20" x14ac:dyDescent="0.3">
      <c r="Q495" s="11"/>
      <c r="R495" s="12"/>
      <c r="S495" s="12"/>
      <c r="T495" s="26"/>
    </row>
    <row r="496" spans="17:20" x14ac:dyDescent="0.3">
      <c r="Q496" s="11"/>
      <c r="R496" s="12"/>
      <c r="S496" s="12"/>
      <c r="T496" s="26"/>
    </row>
    <row r="497" spans="17:20" x14ac:dyDescent="0.3">
      <c r="Q497" s="11"/>
      <c r="R497" s="12"/>
      <c r="S497" s="12"/>
      <c r="T497" s="26"/>
    </row>
    <row r="498" spans="17:20" x14ac:dyDescent="0.3">
      <c r="Q498" s="11"/>
      <c r="R498" s="12"/>
      <c r="S498" s="12"/>
      <c r="T498" s="26"/>
    </row>
    <row r="499" spans="17:20" x14ac:dyDescent="0.3">
      <c r="Q499" s="11"/>
      <c r="R499" s="12"/>
      <c r="S499" s="12"/>
      <c r="T499" s="26"/>
    </row>
    <row r="500" spans="17:20" x14ac:dyDescent="0.3">
      <c r="Q500" s="11"/>
      <c r="R500" s="12"/>
      <c r="S500" s="12"/>
      <c r="T500" s="26"/>
    </row>
    <row r="501" spans="17:20" x14ac:dyDescent="0.3">
      <c r="Q501" s="11"/>
      <c r="R501" s="12"/>
      <c r="S501" s="12"/>
      <c r="T501" s="26"/>
    </row>
    <row r="502" spans="17:20" x14ac:dyDescent="0.3">
      <c r="Q502" s="11"/>
      <c r="R502" s="12"/>
      <c r="S502" s="12"/>
      <c r="T502" s="26"/>
    </row>
    <row r="503" spans="17:20" x14ac:dyDescent="0.3">
      <c r="Q503" s="11"/>
      <c r="R503" s="12"/>
      <c r="S503" s="12"/>
      <c r="T503" s="26"/>
    </row>
    <row r="504" spans="17:20" x14ac:dyDescent="0.3">
      <c r="Q504" s="11"/>
      <c r="R504" s="12"/>
      <c r="S504" s="12"/>
      <c r="T504" s="26"/>
    </row>
    <row r="505" spans="17:20" x14ac:dyDescent="0.3">
      <c r="Q505" s="11"/>
      <c r="R505" s="12"/>
      <c r="S505" s="12"/>
      <c r="T505" s="26"/>
    </row>
    <row r="506" spans="17:20" x14ac:dyDescent="0.3">
      <c r="Q506" s="11"/>
      <c r="R506" s="12"/>
      <c r="S506" s="12"/>
      <c r="T506" s="26"/>
    </row>
    <row r="507" spans="17:20" x14ac:dyDescent="0.3">
      <c r="Q507" s="11"/>
      <c r="R507" s="12"/>
      <c r="S507" s="12"/>
      <c r="T507" s="26"/>
    </row>
    <row r="508" spans="17:20" x14ac:dyDescent="0.3">
      <c r="Q508" s="11"/>
      <c r="R508" s="12"/>
      <c r="S508" s="12"/>
      <c r="T508" s="26"/>
    </row>
    <row r="509" spans="17:20" x14ac:dyDescent="0.3">
      <c r="Q509" s="11"/>
      <c r="R509" s="12"/>
      <c r="S509" s="12"/>
      <c r="T509" s="26"/>
    </row>
    <row r="510" spans="17:20" x14ac:dyDescent="0.3">
      <c r="Q510" s="11"/>
      <c r="R510" s="12"/>
      <c r="S510" s="12"/>
      <c r="T510" s="26"/>
    </row>
    <row r="511" spans="17:20" x14ac:dyDescent="0.3">
      <c r="Q511" s="11"/>
      <c r="R511" s="12"/>
      <c r="S511" s="12"/>
      <c r="T511" s="26"/>
    </row>
    <row r="512" spans="17:20" x14ac:dyDescent="0.3">
      <c r="Q512" s="11"/>
      <c r="R512" s="12"/>
      <c r="S512" s="12"/>
      <c r="T512" s="26"/>
    </row>
    <row r="513" spans="17:20" x14ac:dyDescent="0.3">
      <c r="Q513" s="11"/>
      <c r="R513" s="12"/>
      <c r="S513" s="12"/>
      <c r="T513" s="26"/>
    </row>
    <row r="514" spans="17:20" x14ac:dyDescent="0.3">
      <c r="Q514" s="11"/>
      <c r="R514" s="12"/>
      <c r="S514" s="12"/>
      <c r="T514" s="26"/>
    </row>
    <row r="515" spans="17:20" x14ac:dyDescent="0.3">
      <c r="Q515" s="11"/>
      <c r="R515" s="12"/>
      <c r="S515" s="12"/>
      <c r="T515" s="26"/>
    </row>
    <row r="516" spans="17:20" x14ac:dyDescent="0.3">
      <c r="Q516" s="11"/>
      <c r="R516" s="12"/>
      <c r="S516" s="12"/>
      <c r="T516" s="26"/>
    </row>
    <row r="517" spans="17:20" x14ac:dyDescent="0.3">
      <c r="Q517" s="11"/>
      <c r="R517" s="12"/>
      <c r="S517" s="12"/>
      <c r="T517" s="26"/>
    </row>
    <row r="518" spans="17:20" x14ac:dyDescent="0.3">
      <c r="Q518" s="11"/>
      <c r="R518" s="12"/>
      <c r="S518" s="12"/>
      <c r="T518" s="26"/>
    </row>
    <row r="519" spans="17:20" x14ac:dyDescent="0.3">
      <c r="Q519" s="11"/>
      <c r="R519" s="12"/>
      <c r="S519" s="12"/>
      <c r="T519" s="26"/>
    </row>
    <row r="520" spans="17:20" x14ac:dyDescent="0.3">
      <c r="Q520" s="11"/>
      <c r="R520" s="12"/>
      <c r="S520" s="12"/>
      <c r="T520" s="26"/>
    </row>
    <row r="521" spans="17:20" x14ac:dyDescent="0.3">
      <c r="Q521" s="11"/>
      <c r="R521" s="12"/>
      <c r="S521" s="12"/>
      <c r="T521" s="26"/>
    </row>
    <row r="522" spans="17:20" x14ac:dyDescent="0.3">
      <c r="Q522" s="11"/>
      <c r="R522" s="12"/>
      <c r="S522" s="12"/>
      <c r="T522" s="26"/>
    </row>
    <row r="523" spans="17:20" x14ac:dyDescent="0.3">
      <c r="Q523" s="11"/>
      <c r="R523" s="12"/>
      <c r="S523" s="12"/>
      <c r="T523" s="26"/>
    </row>
  </sheetData>
  <mergeCells count="1">
    <mergeCell ref="D17:E17"/>
  </mergeCells>
  <dataValidations count="1">
    <dataValidation type="list" allowBlank="1" showInputMessage="1" showErrorMessage="1" sqref="D17">
      <formula1>$AT$16:$AT$40</formula1>
    </dataValidation>
  </dataValidations>
  <hyperlinks>
    <hyperlink ref="F63" r:id="rId1"/>
  </hyperlinks>
  <pageMargins left="0.47244094488188981" right="0.23622047244094491" top="0.31496062992125984" bottom="0.98425196850393704" header="0.43307086614173229" footer="0.59055118110236227"/>
  <pageSetup scale="94" orientation="portrait" horizontalDpi="300" r:id="rId2"/>
  <headerFooter alignWithMargins="0">
    <oddFooter>&amp;C&amp;"Arial,Bold"GORE DESIGN COMPLETIONS, LTD. PROPRIETARY INFORMATION&amp;"Arial,Regular"
Subject to restrictions on the cover or first page</oddFooter>
  </headerFooter>
  <rowBreaks count="1" manualBreakCount="1">
    <brk id="7" max="10"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62"/>
  <sheetViews>
    <sheetView view="pageBreakPreview" topLeftCell="A4" zoomScaleNormal="100" zoomScaleSheetLayoutView="100" workbookViewId="0">
      <selection activeCell="A8" sqref="A8:D11"/>
    </sheetView>
  </sheetViews>
  <sheetFormatPr defaultColWidth="9.109375" defaultRowHeight="15.6" x14ac:dyDescent="0.3"/>
  <cols>
    <col min="1" max="2" width="9.109375" style="59"/>
    <col min="3" max="3" width="9.5546875" style="59" bestFit="1" customWidth="1"/>
    <col min="4" max="11" width="9.109375" style="59"/>
    <col min="12" max="12" width="5.44140625" style="30" customWidth="1"/>
    <col min="13" max="16" width="4.33203125" style="31" customWidth="1"/>
    <col min="17" max="20" width="4.33203125" style="64" customWidth="1"/>
    <col min="21" max="38" width="9.109375" style="59"/>
    <col min="39" max="39" width="17.109375" style="59" customWidth="1"/>
    <col min="40" max="40" width="12.5546875" style="59" customWidth="1"/>
    <col min="41" max="16384" width="9.109375" style="59"/>
  </cols>
  <sheetData>
    <row r="1" spans="1:67" s="5" customFormat="1" ht="13.8" x14ac:dyDescent="0.3">
      <c r="A1" s="1"/>
      <c r="B1" s="2" t="s">
        <v>0</v>
      </c>
      <c r="C1" s="3" t="s">
        <v>83</v>
      </c>
      <c r="D1" s="1"/>
      <c r="E1" s="1"/>
      <c r="F1" s="2" t="s">
        <v>109</v>
      </c>
      <c r="G1" s="4">
        <f>X1</f>
        <v>1</v>
      </c>
      <c r="H1" s="1"/>
      <c r="I1" s="1"/>
      <c r="J1" s="1"/>
      <c r="K1" s="1"/>
      <c r="M1" s="6" t="s">
        <v>110</v>
      </c>
      <c r="N1" s="6" t="s">
        <v>111</v>
      </c>
      <c r="O1" s="6" t="s">
        <v>112</v>
      </c>
      <c r="P1" s="6" t="s">
        <v>112</v>
      </c>
      <c r="Q1" s="6" t="s">
        <v>112</v>
      </c>
      <c r="R1" s="6" t="s">
        <v>113</v>
      </c>
      <c r="S1" s="6" t="s">
        <v>114</v>
      </c>
      <c r="T1" s="25" t="s">
        <v>115</v>
      </c>
      <c r="W1" s="7" t="s">
        <v>116</v>
      </c>
      <c r="X1" s="8">
        <f>SUM(M:M)</f>
        <v>1</v>
      </c>
    </row>
    <row r="2" spans="1:67" s="5" customFormat="1" ht="13.8" x14ac:dyDescent="0.3">
      <c r="A2" s="1"/>
      <c r="B2" s="2" t="s">
        <v>1</v>
      </c>
      <c r="C2" s="3" t="s">
        <v>86</v>
      </c>
      <c r="D2" s="1"/>
      <c r="E2" s="1"/>
      <c r="F2" s="2" t="s">
        <v>2</v>
      </c>
      <c r="G2" s="3" t="s">
        <v>84</v>
      </c>
      <c r="H2" s="1"/>
      <c r="I2" s="1"/>
      <c r="J2" s="1"/>
      <c r="K2" s="1"/>
      <c r="M2" s="9" t="s">
        <v>117</v>
      </c>
      <c r="N2" s="9" t="s">
        <v>117</v>
      </c>
      <c r="O2" s="9" t="s">
        <v>111</v>
      </c>
      <c r="P2" s="9" t="s">
        <v>111</v>
      </c>
      <c r="Q2" s="9" t="s">
        <v>111</v>
      </c>
      <c r="R2" s="9" t="s">
        <v>117</v>
      </c>
      <c r="S2" s="9" t="s">
        <v>117</v>
      </c>
      <c r="T2" s="26"/>
      <c r="W2" s="7" t="s">
        <v>118</v>
      </c>
      <c r="X2" s="8">
        <f>SUM(N:N)</f>
        <v>0</v>
      </c>
    </row>
    <row r="3" spans="1:67" s="5" customFormat="1" ht="13.8" x14ac:dyDescent="0.3">
      <c r="A3" s="1"/>
      <c r="B3" s="2" t="s">
        <v>3</v>
      </c>
      <c r="C3" s="10" t="s">
        <v>119</v>
      </c>
      <c r="D3" s="1"/>
      <c r="E3" s="1"/>
      <c r="F3" s="2" t="s">
        <v>4</v>
      </c>
      <c r="G3" s="3" t="s">
        <v>85</v>
      </c>
      <c r="H3" s="1"/>
      <c r="I3" s="1"/>
      <c r="J3" s="1"/>
      <c r="K3" s="1"/>
      <c r="M3" s="9"/>
      <c r="N3" s="9"/>
      <c r="O3" s="9"/>
      <c r="P3" s="9"/>
      <c r="Q3" s="9"/>
      <c r="R3" s="9"/>
      <c r="S3" s="9"/>
      <c r="T3" s="26"/>
      <c r="W3" s="7" t="s">
        <v>120</v>
      </c>
      <c r="X3" s="8">
        <f>SUM(O:O)</f>
        <v>0</v>
      </c>
    </row>
    <row r="4" spans="1:67" s="5" customFormat="1" ht="13.8" x14ac:dyDescent="0.3">
      <c r="A4" s="1"/>
      <c r="B4" s="2" t="s">
        <v>121</v>
      </c>
      <c r="C4" s="4"/>
      <c r="D4" s="1"/>
      <c r="E4" s="1"/>
      <c r="F4" s="2" t="s">
        <v>122</v>
      </c>
      <c r="G4" s="3" t="s">
        <v>156</v>
      </c>
      <c r="H4" s="1"/>
      <c r="I4" s="1"/>
      <c r="J4" s="1"/>
      <c r="K4" s="1"/>
      <c r="M4" s="9"/>
      <c r="N4" s="9"/>
      <c r="O4" s="9"/>
      <c r="P4" s="9"/>
      <c r="Q4" s="11"/>
      <c r="R4" s="12"/>
      <c r="S4" s="12"/>
      <c r="T4" s="26"/>
      <c r="W4" s="7" t="s">
        <v>120</v>
      </c>
      <c r="X4" s="8">
        <f>SUM(P:P)</f>
        <v>0</v>
      </c>
    </row>
    <row r="5" spans="1:67" s="5" customFormat="1" ht="13.8" x14ac:dyDescent="0.3">
      <c r="A5" s="1"/>
      <c r="B5" s="2" t="s">
        <v>124</v>
      </c>
      <c r="C5" s="4" t="s">
        <v>131</v>
      </c>
      <c r="D5" s="1"/>
      <c r="E5" s="2"/>
      <c r="F5" s="1"/>
      <c r="G5" s="1"/>
      <c r="H5" s="1"/>
      <c r="I5" s="1"/>
      <c r="J5" s="1"/>
      <c r="K5" s="1"/>
      <c r="M5" s="9"/>
      <c r="N5" s="9"/>
      <c r="O5" s="9"/>
      <c r="P5" s="9"/>
      <c r="Q5" s="11"/>
      <c r="R5" s="12"/>
      <c r="S5" s="12"/>
      <c r="T5" s="26"/>
      <c r="W5" s="7" t="s">
        <v>120</v>
      </c>
      <c r="X5" s="8">
        <f>SUM(Q:Q)</f>
        <v>0</v>
      </c>
    </row>
    <row r="6" spans="1:67" s="5" customFormat="1" ht="13.8" x14ac:dyDescent="0.3">
      <c r="A6" s="1"/>
      <c r="B6" s="1" t="s">
        <v>5</v>
      </c>
      <c r="C6" s="13"/>
      <c r="D6" s="1"/>
      <c r="E6" s="1"/>
      <c r="F6" s="1"/>
      <c r="G6" s="1"/>
      <c r="H6" s="1"/>
      <c r="I6" s="1"/>
      <c r="J6" s="1"/>
      <c r="K6" s="1"/>
      <c r="M6" s="9"/>
      <c r="N6" s="9"/>
      <c r="O6" s="9"/>
      <c r="P6" s="9"/>
      <c r="Q6" s="11"/>
      <c r="R6" s="12"/>
      <c r="S6" s="12"/>
      <c r="T6" s="26"/>
      <c r="W6" s="7" t="s">
        <v>125</v>
      </c>
      <c r="X6" s="8">
        <f>SUM(R:R)</f>
        <v>0</v>
      </c>
    </row>
    <row r="7" spans="1:67" s="5" customFormat="1" ht="13.8" x14ac:dyDescent="0.3">
      <c r="A7" s="1"/>
      <c r="B7" s="1"/>
      <c r="C7" s="1"/>
      <c r="D7" s="1"/>
      <c r="E7" s="1"/>
      <c r="F7" s="1"/>
      <c r="G7" s="1"/>
      <c r="H7" s="1"/>
      <c r="I7" s="1"/>
      <c r="J7" s="1"/>
      <c r="K7" s="1"/>
      <c r="M7" s="9"/>
      <c r="N7" s="9"/>
      <c r="O7" s="9"/>
      <c r="P7" s="9"/>
      <c r="Q7" s="11"/>
      <c r="R7" s="12"/>
      <c r="S7" s="12"/>
      <c r="T7" s="26"/>
      <c r="W7" s="7" t="s">
        <v>126</v>
      </c>
      <c r="X7" s="8">
        <f>SUM(S:S)</f>
        <v>0</v>
      </c>
    </row>
    <row r="8" spans="1:67" s="30" customFormat="1" ht="13.8" x14ac:dyDescent="0.3">
      <c r="A8" s="14"/>
      <c r="B8" s="5"/>
      <c r="C8" s="5"/>
      <c r="D8" s="5"/>
      <c r="E8" s="7" t="s">
        <v>0</v>
      </c>
      <c r="F8" s="8" t="str">
        <f>$C$1</f>
        <v>R. Abbott</v>
      </c>
      <c r="G8" s="5"/>
      <c r="H8" s="15"/>
      <c r="I8" s="7" t="s">
        <v>6</v>
      </c>
      <c r="J8" s="16" t="str">
        <f>$G$2</f>
        <v>AA-SM-001-001</v>
      </c>
      <c r="K8" s="17"/>
      <c r="L8" s="18"/>
      <c r="M8" s="9"/>
      <c r="N8" s="9"/>
      <c r="O8" s="9"/>
      <c r="P8" s="31"/>
      <c r="Q8" s="32"/>
      <c r="R8" s="32"/>
      <c r="S8" s="32"/>
      <c r="T8" s="32"/>
    </row>
    <row r="9" spans="1:67" s="30" customFormat="1" ht="13.8" x14ac:dyDescent="0.3">
      <c r="A9" s="5"/>
      <c r="B9" s="5"/>
      <c r="C9" s="5"/>
      <c r="D9" s="5"/>
      <c r="E9" s="7" t="s">
        <v>1</v>
      </c>
      <c r="F9" s="15" t="str">
        <f>$C$2</f>
        <v xml:space="preserve"> </v>
      </c>
      <c r="G9" s="5"/>
      <c r="H9" s="15"/>
      <c r="I9" s="7" t="s">
        <v>7</v>
      </c>
      <c r="J9" s="17" t="str">
        <f>$G$3</f>
        <v>IR</v>
      </c>
      <c r="K9" s="17"/>
      <c r="L9" s="18"/>
      <c r="M9" s="9">
        <v>1</v>
      </c>
      <c r="N9" s="9"/>
      <c r="O9" s="9"/>
      <c r="P9" s="31"/>
      <c r="Q9" s="32"/>
      <c r="R9" s="32"/>
      <c r="S9" s="32"/>
      <c r="T9" s="32"/>
    </row>
    <row r="10" spans="1:67" s="30" customFormat="1" ht="13.8" x14ac:dyDescent="0.3">
      <c r="A10" s="5"/>
      <c r="B10" s="5"/>
      <c r="C10" s="5"/>
      <c r="D10" s="5"/>
      <c r="E10" s="7" t="s">
        <v>3</v>
      </c>
      <c r="F10" s="15" t="str">
        <f>$C$3</f>
        <v>20/10/2013</v>
      </c>
      <c r="G10" s="5"/>
      <c r="H10" s="15"/>
      <c r="I10" s="7" t="s">
        <v>8</v>
      </c>
      <c r="J10" s="8" t="str">
        <f>L10&amp;" of "&amp;$G$1</f>
        <v>1 of 1</v>
      </c>
      <c r="K10" s="15"/>
      <c r="L10" s="18">
        <f>SUM($M$1:M9)</f>
        <v>1</v>
      </c>
      <c r="M10" s="9"/>
      <c r="N10" s="9"/>
      <c r="O10" s="9"/>
      <c r="P10" s="31"/>
      <c r="Q10" s="32"/>
      <c r="R10" s="32"/>
      <c r="S10" s="32"/>
      <c r="T10" s="32"/>
    </row>
    <row r="11" spans="1:67" s="30" customFormat="1" ht="13.8" x14ac:dyDescent="0.3">
      <c r="E11" s="7" t="s">
        <v>127</v>
      </c>
      <c r="F11" s="15" t="str">
        <f>$C$5</f>
        <v>STANDARD SPREADSHEET METHOD</v>
      </c>
      <c r="G11" s="5"/>
      <c r="H11" s="5"/>
      <c r="I11" s="19"/>
      <c r="J11" s="8"/>
      <c r="K11" s="5"/>
      <c r="L11" s="5"/>
      <c r="M11" s="9"/>
      <c r="N11" s="9"/>
      <c r="O11" s="9"/>
      <c r="P11" s="31"/>
      <c r="Q11" s="32"/>
      <c r="R11" s="32"/>
      <c r="S11" s="32"/>
      <c r="T11" s="32"/>
    </row>
    <row r="12" spans="1:67" s="30" customFormat="1" x14ac:dyDescent="0.3">
      <c r="A12" s="27"/>
      <c r="B12" s="21" t="str">
        <f>$G$4</f>
        <v>SECTION PROPERTIES - SEAT TRACKS</v>
      </c>
      <c r="C12" s="27"/>
      <c r="D12" s="27"/>
      <c r="E12" s="27"/>
      <c r="F12" s="27"/>
      <c r="G12" s="27"/>
      <c r="H12" s="27"/>
      <c r="I12" s="27"/>
      <c r="J12" s="27"/>
      <c r="M12" s="31"/>
      <c r="N12" s="31"/>
      <c r="O12" s="31"/>
      <c r="P12" s="31"/>
      <c r="Q12" s="32"/>
      <c r="R12" s="32"/>
      <c r="S12" s="32"/>
      <c r="T12" s="32"/>
    </row>
    <row r="13" spans="1:67" s="30" customFormat="1" ht="13.8" x14ac:dyDescent="0.3">
      <c r="A13" s="28"/>
      <c r="B13" s="28"/>
      <c r="C13" s="28"/>
      <c r="D13" s="28"/>
      <c r="E13" s="28"/>
      <c r="F13" s="28"/>
      <c r="G13" s="28"/>
      <c r="H13" s="28"/>
      <c r="I13" s="28"/>
      <c r="J13" s="28"/>
      <c r="K13" s="28"/>
      <c r="M13" s="31"/>
      <c r="N13" s="31"/>
      <c r="O13" s="31"/>
      <c r="P13" s="31"/>
      <c r="Q13" s="32"/>
      <c r="R13" s="32"/>
      <c r="S13" s="32"/>
      <c r="T13" s="32"/>
      <c r="AH13" s="33">
        <f>F41-D41/2</f>
        <v>1.8300000000000003</v>
      </c>
      <c r="AI13" s="30">
        <f>G41-E41/2</f>
        <v>0</v>
      </c>
      <c r="AK13" s="33">
        <f>F42-D42/2</f>
        <v>-1.9200000000000002</v>
      </c>
      <c r="AL13" s="30">
        <f>G42-E42/2</f>
        <v>0</v>
      </c>
      <c r="AN13" s="33">
        <f>F43-D43/2</f>
        <v>0.56000000000000005</v>
      </c>
      <c r="AO13" s="30">
        <f>G43-E43/2</f>
        <v>0</v>
      </c>
      <c r="AR13" s="30" t="str">
        <f>INDEX(AU14:AU33,MATCH(D15,AT14:AT33,0))</f>
        <v>BAC 1520-2656</v>
      </c>
      <c r="AW13" s="34"/>
      <c r="AX13" s="34" t="s">
        <v>9</v>
      </c>
      <c r="AY13" s="34" t="s">
        <v>36</v>
      </c>
      <c r="AZ13" s="34" t="s">
        <v>37</v>
      </c>
      <c r="BA13" s="34" t="s">
        <v>38</v>
      </c>
      <c r="BB13" s="34" t="s">
        <v>39</v>
      </c>
      <c r="BC13" s="34" t="s">
        <v>40</v>
      </c>
      <c r="BD13" s="34" t="s">
        <v>88</v>
      </c>
      <c r="BE13" s="34" t="s">
        <v>41</v>
      </c>
      <c r="BF13" s="34" t="s">
        <v>89</v>
      </c>
      <c r="BG13" s="34" t="s">
        <v>42</v>
      </c>
      <c r="BH13" s="34" t="s">
        <v>90</v>
      </c>
      <c r="BI13" s="34" t="s">
        <v>91</v>
      </c>
      <c r="BJ13" s="34" t="s">
        <v>51</v>
      </c>
      <c r="BK13" s="34" t="s">
        <v>52</v>
      </c>
      <c r="BL13" s="34" t="s">
        <v>53</v>
      </c>
      <c r="BM13" s="34" t="s">
        <v>54</v>
      </c>
      <c r="BN13" s="34" t="s">
        <v>92</v>
      </c>
      <c r="BO13" s="34" t="s">
        <v>92</v>
      </c>
    </row>
    <row r="14" spans="1:67" s="30" customFormat="1" ht="13.8" x14ac:dyDescent="0.3">
      <c r="A14" s="28"/>
      <c r="B14" s="28"/>
      <c r="C14" s="28"/>
      <c r="D14" s="28"/>
      <c r="E14" s="28"/>
      <c r="F14" s="28"/>
      <c r="G14" s="28"/>
      <c r="H14" s="28"/>
      <c r="I14" s="28"/>
      <c r="J14" s="28"/>
      <c r="K14" s="28"/>
      <c r="M14" s="31"/>
      <c r="N14" s="31"/>
      <c r="O14" s="31"/>
      <c r="P14" s="31"/>
      <c r="Q14" s="32"/>
      <c r="R14" s="32"/>
      <c r="S14" s="32"/>
      <c r="T14" s="32"/>
      <c r="AH14" s="33">
        <f>AH13</f>
        <v>1.8300000000000003</v>
      </c>
      <c r="AI14" s="30">
        <f>G41+E41/2</f>
        <v>0.35</v>
      </c>
      <c r="AK14" s="33">
        <f>AK13</f>
        <v>-1.9200000000000002</v>
      </c>
      <c r="AL14" s="30">
        <f>G42+E42/2</f>
        <v>0.35</v>
      </c>
      <c r="AN14" s="33">
        <f>AN13</f>
        <v>0.56000000000000005</v>
      </c>
      <c r="AO14" s="30">
        <f>G43+E43/2</f>
        <v>0.09</v>
      </c>
      <c r="AQ14" s="30" t="s">
        <v>48</v>
      </c>
      <c r="AR14" s="34">
        <f>INDEX(AW14:AW33,MATCH(D15,AT14:AT33,0))</f>
        <v>0</v>
      </c>
      <c r="AT14" s="35" t="s">
        <v>101</v>
      </c>
      <c r="AU14" s="30" t="s">
        <v>87</v>
      </c>
      <c r="AW14" s="34"/>
      <c r="AX14" s="34">
        <v>0.09</v>
      </c>
      <c r="AY14" s="34">
        <v>0.35</v>
      </c>
      <c r="AZ14" s="34">
        <v>0.09</v>
      </c>
      <c r="BA14" s="34">
        <v>1.21</v>
      </c>
      <c r="BB14" s="34">
        <v>1.1200000000000001</v>
      </c>
      <c r="BC14" s="34">
        <v>1.44</v>
      </c>
      <c r="BD14" s="34">
        <v>7.0000000000000007E-2</v>
      </c>
      <c r="BE14" s="34">
        <v>0.14000000000000001</v>
      </c>
      <c r="BF14" s="34">
        <v>1.3</v>
      </c>
      <c r="BG14" s="34">
        <v>1</v>
      </c>
      <c r="BH14" s="34">
        <v>0.29499999999999998</v>
      </c>
      <c r="BI14" s="34">
        <v>0.44</v>
      </c>
      <c r="BJ14" s="34">
        <v>0.17799999999999999</v>
      </c>
      <c r="BK14" s="34">
        <v>0.43</v>
      </c>
      <c r="BL14" s="34">
        <v>0.1</v>
      </c>
      <c r="BM14" s="34">
        <v>0.252</v>
      </c>
      <c r="BN14" s="34"/>
      <c r="BO14" s="34"/>
    </row>
    <row r="15" spans="1:67" s="30" customFormat="1" ht="13.8" x14ac:dyDescent="0.3">
      <c r="A15" s="28"/>
      <c r="B15" s="28"/>
      <c r="C15" s="36" t="s">
        <v>47</v>
      </c>
      <c r="D15" s="91" t="s">
        <v>106</v>
      </c>
      <c r="E15" s="91"/>
      <c r="F15" s="28"/>
      <c r="G15" s="28"/>
      <c r="H15" s="28"/>
      <c r="I15" s="28"/>
      <c r="J15" s="28"/>
      <c r="K15" s="28"/>
      <c r="M15" s="31"/>
      <c r="N15" s="31"/>
      <c r="O15" s="31"/>
      <c r="P15" s="31"/>
      <c r="Q15" s="32"/>
      <c r="R15" s="32"/>
      <c r="S15" s="32"/>
      <c r="T15" s="32"/>
      <c r="AH15" s="33">
        <f>F41+D41/2</f>
        <v>1.9200000000000002</v>
      </c>
      <c r="AI15" s="30">
        <f>AI14</f>
        <v>0.35</v>
      </c>
      <c r="AK15" s="33">
        <f>F42+D42/2</f>
        <v>-1.8300000000000003</v>
      </c>
      <c r="AL15" s="30">
        <f>AL14</f>
        <v>0.35</v>
      </c>
      <c r="AN15" s="33">
        <f>F43+D43/2</f>
        <v>1.83</v>
      </c>
      <c r="AO15" s="30">
        <f>AO14</f>
        <v>0.09</v>
      </c>
      <c r="AQ15" s="34" t="s">
        <v>9</v>
      </c>
      <c r="AR15" s="34">
        <f>INDEX(AX14:AX33,MATCH(D15,AT14:AT33,0))</f>
        <v>0.09</v>
      </c>
      <c r="AS15" s="34"/>
      <c r="AT15" s="35" t="s">
        <v>102</v>
      </c>
      <c r="AU15" s="30" t="s">
        <v>103</v>
      </c>
      <c r="AW15" s="34"/>
      <c r="AX15" s="34">
        <v>0.1</v>
      </c>
      <c r="AY15" s="34">
        <v>0.32</v>
      </c>
      <c r="AZ15" s="34">
        <v>7.4999999999999997E-2</v>
      </c>
      <c r="BA15" s="34">
        <v>1.0900000000000001</v>
      </c>
      <c r="BB15" s="34">
        <v>1.1200000000000001</v>
      </c>
      <c r="BC15" s="34">
        <v>1.44</v>
      </c>
      <c r="BD15" s="34">
        <v>7.0000000000000007E-2</v>
      </c>
      <c r="BE15" s="34">
        <v>0.14000000000000001</v>
      </c>
      <c r="BF15" s="34">
        <v>1.3</v>
      </c>
      <c r="BG15" s="34">
        <v>1</v>
      </c>
      <c r="BH15" s="34">
        <v>0.29499999999999998</v>
      </c>
      <c r="BI15" s="34">
        <v>0.44</v>
      </c>
      <c r="BJ15" s="34">
        <v>0.17799999999999999</v>
      </c>
      <c r="BK15" s="34">
        <v>0.43</v>
      </c>
      <c r="BL15" s="34">
        <v>0.1</v>
      </c>
      <c r="BM15" s="34">
        <v>0.252</v>
      </c>
      <c r="BN15" s="34"/>
      <c r="BO15" s="34"/>
    </row>
    <row r="16" spans="1:67" s="30" customFormat="1" ht="13.8" x14ac:dyDescent="0.3">
      <c r="A16" s="28"/>
      <c r="B16" s="28"/>
      <c r="C16" s="28"/>
      <c r="D16" s="28" t="str">
        <f>"("&amp;AR13&amp;") "</f>
        <v xml:space="preserve">(BAC 1520-2656) </v>
      </c>
      <c r="E16" s="28"/>
      <c r="F16" s="28"/>
      <c r="G16" s="28"/>
      <c r="H16" s="28"/>
      <c r="I16" s="28"/>
      <c r="J16" s="28"/>
      <c r="K16" s="28"/>
      <c r="M16" s="31"/>
      <c r="N16" s="31"/>
      <c r="O16" s="31"/>
      <c r="P16" s="31"/>
      <c r="Q16" s="32"/>
      <c r="R16" s="32"/>
      <c r="S16" s="32"/>
      <c r="T16" s="32"/>
      <c r="AH16" s="33">
        <f>AH15</f>
        <v>1.9200000000000002</v>
      </c>
      <c r="AI16" s="30">
        <f>AI13</f>
        <v>0</v>
      </c>
      <c r="AK16" s="33">
        <f>AK15</f>
        <v>-1.8300000000000003</v>
      </c>
      <c r="AL16" s="30">
        <f>AL13</f>
        <v>0</v>
      </c>
      <c r="AN16" s="33">
        <f>AN15</f>
        <v>1.83</v>
      </c>
      <c r="AO16" s="30">
        <f>AO13</f>
        <v>0</v>
      </c>
      <c r="AQ16" s="34" t="s">
        <v>36</v>
      </c>
      <c r="AR16" s="34">
        <f>INDEX(AY14:AY33,MATCH(D15,AT14:AT33,0))</f>
        <v>0.35</v>
      </c>
      <c r="AS16" s="34"/>
      <c r="AT16" s="35" t="s">
        <v>104</v>
      </c>
      <c r="AU16" s="30" t="s">
        <v>105</v>
      </c>
      <c r="AW16" s="34"/>
      <c r="AX16" s="34">
        <v>0.1</v>
      </c>
      <c r="AY16" s="34">
        <v>0.25</v>
      </c>
      <c r="AZ16" s="34">
        <v>6.8000000000000005E-2</v>
      </c>
      <c r="BA16" s="34">
        <v>0.87</v>
      </c>
      <c r="BB16" s="34">
        <v>1.1200000000000001</v>
      </c>
      <c r="BC16" s="34">
        <v>1.44</v>
      </c>
      <c r="BD16" s="34">
        <v>0.08</v>
      </c>
      <c r="BE16" s="34">
        <v>0.14000000000000001</v>
      </c>
      <c r="BF16" s="34">
        <v>1.3</v>
      </c>
      <c r="BG16" s="34">
        <v>1</v>
      </c>
      <c r="BH16" s="30">
        <v>0.29499999999999998</v>
      </c>
      <c r="BI16" s="30">
        <v>0.44</v>
      </c>
      <c r="BJ16" s="30">
        <v>0.17799999999999999</v>
      </c>
      <c r="BK16" s="30">
        <v>0.43</v>
      </c>
      <c r="BL16" s="34">
        <v>0.1</v>
      </c>
      <c r="BM16" s="34">
        <v>0.252</v>
      </c>
      <c r="BN16" s="34"/>
      <c r="BO16" s="34"/>
    </row>
    <row r="17" spans="1:67" s="30" customFormat="1" ht="13.8" x14ac:dyDescent="0.3">
      <c r="A17" s="28"/>
      <c r="B17" s="28"/>
      <c r="C17" s="28"/>
      <c r="D17" s="28"/>
      <c r="E17" s="28"/>
      <c r="F17" s="28"/>
      <c r="G17" s="28"/>
      <c r="H17" s="28"/>
      <c r="I17" s="28"/>
      <c r="J17" s="28"/>
      <c r="K17" s="28"/>
      <c r="M17" s="31"/>
      <c r="N17" s="31"/>
      <c r="O17" s="31"/>
      <c r="P17" s="31"/>
      <c r="Q17" s="32"/>
      <c r="R17" s="32"/>
      <c r="S17" s="32"/>
      <c r="T17" s="32"/>
      <c r="AH17" s="33">
        <f>AH13</f>
        <v>1.8300000000000003</v>
      </c>
      <c r="AI17" s="33">
        <f>AI13</f>
        <v>0</v>
      </c>
      <c r="AK17" s="33">
        <f>AK13</f>
        <v>-1.9200000000000002</v>
      </c>
      <c r="AL17" s="33">
        <f>AL13</f>
        <v>0</v>
      </c>
      <c r="AN17" s="33">
        <f>AN13</f>
        <v>0.56000000000000005</v>
      </c>
      <c r="AO17" s="33">
        <f>AO13</f>
        <v>0</v>
      </c>
      <c r="AQ17" s="34" t="s">
        <v>37</v>
      </c>
      <c r="AR17" s="34">
        <f>INDEX(AZ14:AZ33,MATCH(D15,AT14:AT33,0))</f>
        <v>0.09</v>
      </c>
      <c r="AS17" s="34"/>
      <c r="AT17" s="35" t="s">
        <v>106</v>
      </c>
      <c r="AU17" s="30" t="s">
        <v>107</v>
      </c>
      <c r="AW17" s="34"/>
      <c r="AX17" s="34">
        <v>0.09</v>
      </c>
      <c r="AY17" s="34">
        <v>0.35</v>
      </c>
      <c r="AZ17" s="34">
        <v>0.09</v>
      </c>
      <c r="BA17" s="34">
        <v>1.36</v>
      </c>
      <c r="BB17" s="34">
        <v>1.1200000000000001</v>
      </c>
      <c r="BC17" s="34">
        <v>1.44</v>
      </c>
      <c r="BD17" s="34">
        <v>7.0000000000000007E-2</v>
      </c>
      <c r="BE17" s="34">
        <v>0.14000000000000001</v>
      </c>
      <c r="BF17" s="34">
        <v>1.3</v>
      </c>
      <c r="BG17" s="34">
        <v>1</v>
      </c>
      <c r="BH17" s="30">
        <v>0.29499999999999998</v>
      </c>
      <c r="BI17" s="30">
        <v>0.44</v>
      </c>
      <c r="BJ17" s="30">
        <v>0.17799999999999999</v>
      </c>
      <c r="BK17" s="30">
        <v>0.43</v>
      </c>
      <c r="BL17" s="34">
        <v>0.1</v>
      </c>
      <c r="BM17" s="34">
        <v>0.252</v>
      </c>
      <c r="BN17" s="34"/>
      <c r="BO17" s="34"/>
    </row>
    <row r="18" spans="1:67" s="30" customFormat="1" ht="13.8" x14ac:dyDescent="0.3">
      <c r="A18" s="28"/>
      <c r="B18" s="28"/>
      <c r="C18" s="28"/>
      <c r="D18" s="28"/>
      <c r="E18" s="28"/>
      <c r="F18" s="28"/>
      <c r="G18" s="28"/>
      <c r="H18" s="28"/>
      <c r="I18" s="28"/>
      <c r="J18" s="28"/>
      <c r="K18" s="28"/>
      <c r="M18" s="31"/>
      <c r="N18" s="31"/>
      <c r="O18" s="31"/>
      <c r="P18" s="31"/>
      <c r="Q18" s="32"/>
      <c r="R18" s="32"/>
      <c r="S18" s="32"/>
      <c r="T18" s="32"/>
      <c r="AQ18" s="34" t="s">
        <v>38</v>
      </c>
      <c r="AR18" s="34">
        <f>INDEX(BA14:BA33,MATCH(D15,AT14:AT33,0))</f>
        <v>1.36</v>
      </c>
      <c r="AS18" s="34"/>
      <c r="AT18" s="35"/>
      <c r="AW18" s="34"/>
      <c r="AX18" s="34"/>
      <c r="AY18" s="34"/>
      <c r="AZ18" s="34"/>
      <c r="BA18" s="34"/>
      <c r="BB18" s="34"/>
      <c r="BC18" s="34"/>
      <c r="BD18" s="34"/>
      <c r="BE18" s="34"/>
      <c r="BF18" s="34"/>
      <c r="BG18" s="34"/>
      <c r="BL18" s="34"/>
      <c r="BM18" s="34"/>
      <c r="BN18" s="34"/>
      <c r="BO18" s="34"/>
    </row>
    <row r="19" spans="1:67" s="30" customFormat="1" ht="13.8" x14ac:dyDescent="0.3">
      <c r="A19" s="28"/>
      <c r="B19" s="28"/>
      <c r="C19" s="28"/>
      <c r="D19" s="28"/>
      <c r="E19" s="28"/>
      <c r="F19" s="28"/>
      <c r="G19" s="28"/>
      <c r="H19" s="28"/>
      <c r="I19" s="28"/>
      <c r="J19" s="28"/>
      <c r="K19" s="28"/>
      <c r="M19" s="31"/>
      <c r="N19" s="31"/>
      <c r="O19" s="31"/>
      <c r="P19" s="31"/>
      <c r="Q19" s="32"/>
      <c r="R19" s="32"/>
      <c r="S19" s="32"/>
      <c r="T19" s="32"/>
      <c r="AH19" s="33">
        <f>F44-D44/2</f>
        <v>-1.83</v>
      </c>
      <c r="AI19" s="30">
        <f>G44-E44/2</f>
        <v>0</v>
      </c>
      <c r="AK19" s="33">
        <f>F45-D45/2</f>
        <v>0.56000000000000005</v>
      </c>
      <c r="AL19" s="30">
        <f>G45-E45/2</f>
        <v>8.9999999999999969E-2</v>
      </c>
      <c r="AN19" s="33">
        <f>F46-D46/2</f>
        <v>-0.66000000000000014</v>
      </c>
      <c r="AO19" s="30">
        <f>G46-E46/2</f>
        <v>8.9999999999999969E-2</v>
      </c>
      <c r="AQ19" s="34" t="s">
        <v>39</v>
      </c>
      <c r="AR19" s="34">
        <f>INDEX(BB14:BB33,MATCH(D15,AT14:AT33,0))</f>
        <v>1.1200000000000001</v>
      </c>
      <c r="AS19" s="34"/>
      <c r="AT19" s="35"/>
      <c r="AW19" s="34"/>
      <c r="AX19" s="34"/>
      <c r="AY19" s="34"/>
      <c r="AZ19" s="34"/>
      <c r="BA19" s="34"/>
      <c r="BB19" s="34"/>
      <c r="BC19" s="34"/>
      <c r="BD19" s="34"/>
      <c r="BE19" s="34"/>
      <c r="BF19" s="34"/>
      <c r="BG19" s="34"/>
      <c r="BL19" s="34"/>
      <c r="BM19" s="34"/>
      <c r="BN19" s="34"/>
      <c r="BO19" s="34"/>
    </row>
    <row r="20" spans="1:67" s="30" customFormat="1" ht="13.8" x14ac:dyDescent="0.3">
      <c r="A20" s="28"/>
      <c r="B20" s="28"/>
      <c r="C20" s="28"/>
      <c r="D20" s="28"/>
      <c r="E20" s="28"/>
      <c r="F20" s="28"/>
      <c r="G20" s="28"/>
      <c r="H20" s="28"/>
      <c r="I20" s="28"/>
      <c r="J20" s="28"/>
      <c r="K20" s="28"/>
      <c r="M20" s="31"/>
      <c r="N20" s="31"/>
      <c r="O20" s="31"/>
      <c r="P20" s="31"/>
      <c r="Q20" s="32"/>
      <c r="R20" s="32"/>
      <c r="S20" s="32"/>
      <c r="T20" s="32"/>
      <c r="AH20" s="33">
        <f>AH19</f>
        <v>-1.83</v>
      </c>
      <c r="AI20" s="30">
        <f>G44+E44/2</f>
        <v>0.09</v>
      </c>
      <c r="AK20" s="33">
        <f>AK19</f>
        <v>0.56000000000000005</v>
      </c>
      <c r="AL20" s="30">
        <f>G45+E45/2</f>
        <v>1.44</v>
      </c>
      <c r="AN20" s="33">
        <f>AN19</f>
        <v>-0.66000000000000014</v>
      </c>
      <c r="AO20" s="30">
        <f>G46+E46/2</f>
        <v>1.44</v>
      </c>
      <c r="AQ20" s="34" t="s">
        <v>40</v>
      </c>
      <c r="AR20" s="34">
        <f>INDEX(BC14:BC33,MATCH(D15,AT14:AT33,0))</f>
        <v>1.44</v>
      </c>
      <c r="AS20" s="34"/>
      <c r="AT20" s="35"/>
      <c r="AW20" s="34"/>
      <c r="AX20" s="34"/>
      <c r="AY20" s="34"/>
      <c r="AZ20" s="34"/>
      <c r="BA20" s="34"/>
      <c r="BB20" s="34"/>
      <c r="BC20" s="34"/>
      <c r="BD20" s="34"/>
      <c r="BE20" s="34"/>
      <c r="BF20" s="34"/>
      <c r="BG20" s="34"/>
      <c r="BH20" s="34"/>
      <c r="BI20" s="34"/>
      <c r="BJ20" s="34"/>
      <c r="BK20" s="34"/>
      <c r="BL20" s="34"/>
      <c r="BM20" s="34"/>
      <c r="BN20" s="34"/>
      <c r="BO20" s="34"/>
    </row>
    <row r="21" spans="1:67" s="30" customFormat="1" ht="13.8" x14ac:dyDescent="0.3">
      <c r="A21" s="28"/>
      <c r="B21" s="28"/>
      <c r="C21" s="28"/>
      <c r="D21" s="28"/>
      <c r="E21" s="28"/>
      <c r="F21" s="28"/>
      <c r="G21" s="28"/>
      <c r="H21" s="28"/>
      <c r="I21" s="28"/>
      <c r="J21" s="28"/>
      <c r="K21" s="28"/>
      <c r="M21" s="31"/>
      <c r="N21" s="31"/>
      <c r="O21" s="31"/>
      <c r="P21" s="31"/>
      <c r="Q21" s="32"/>
      <c r="R21" s="32"/>
      <c r="S21" s="32"/>
      <c r="T21" s="32"/>
      <c r="AH21" s="33">
        <f>F44+D44/2</f>
        <v>-0.56000000000000005</v>
      </c>
      <c r="AI21" s="30">
        <f>AI20</f>
        <v>0.09</v>
      </c>
      <c r="AK21" s="33">
        <f>F45+D45/2</f>
        <v>0.66000000000000014</v>
      </c>
      <c r="AL21" s="30">
        <f>AL20</f>
        <v>1.44</v>
      </c>
      <c r="AN21" s="33">
        <f>F46+D46/2</f>
        <v>-0.56000000000000005</v>
      </c>
      <c r="AO21" s="30">
        <f>AO20</f>
        <v>1.44</v>
      </c>
      <c r="AQ21" s="34" t="s">
        <v>88</v>
      </c>
      <c r="AR21" s="34">
        <f>INDEX(BD14:BD33,MATCH(D15,AT14:AT33,0))</f>
        <v>7.0000000000000007E-2</v>
      </c>
      <c r="AS21" s="34"/>
      <c r="AT21" s="35"/>
      <c r="AW21" s="34"/>
      <c r="AX21" s="34"/>
      <c r="AY21" s="34"/>
      <c r="AZ21" s="34"/>
      <c r="BA21" s="34"/>
      <c r="BB21" s="34"/>
      <c r="BC21" s="34"/>
      <c r="BD21" s="34"/>
      <c r="BE21" s="34"/>
      <c r="BF21" s="34"/>
      <c r="BG21" s="34"/>
      <c r="BH21" s="34"/>
      <c r="BI21" s="34"/>
      <c r="BJ21" s="34"/>
      <c r="BK21" s="34"/>
      <c r="BL21" s="34"/>
      <c r="BM21" s="34"/>
      <c r="BN21" s="34"/>
      <c r="BO21" s="34"/>
    </row>
    <row r="22" spans="1:67" s="30" customFormat="1" ht="13.8" x14ac:dyDescent="0.3">
      <c r="A22" s="28"/>
      <c r="B22" s="28"/>
      <c r="C22" s="28"/>
      <c r="D22" s="28"/>
      <c r="E22" s="28"/>
      <c r="F22" s="28"/>
      <c r="G22" s="28"/>
      <c r="H22" s="28"/>
      <c r="I22" s="28"/>
      <c r="J22" s="28"/>
      <c r="K22" s="28"/>
      <c r="M22" s="31"/>
      <c r="N22" s="31"/>
      <c r="O22" s="31"/>
      <c r="P22" s="31"/>
      <c r="Q22" s="32"/>
      <c r="R22" s="32"/>
      <c r="S22" s="32"/>
      <c r="T22" s="32"/>
      <c r="AH22" s="33">
        <f>AH21</f>
        <v>-0.56000000000000005</v>
      </c>
      <c r="AI22" s="30">
        <f>AI19</f>
        <v>0</v>
      </c>
      <c r="AK22" s="33">
        <f>AK21</f>
        <v>0.66000000000000014</v>
      </c>
      <c r="AL22" s="30">
        <f>AL19</f>
        <v>8.9999999999999969E-2</v>
      </c>
      <c r="AN22" s="33">
        <f>AN21</f>
        <v>-0.56000000000000005</v>
      </c>
      <c r="AO22" s="30">
        <f>AO19</f>
        <v>8.9999999999999969E-2</v>
      </c>
      <c r="AQ22" s="34" t="s">
        <v>41</v>
      </c>
      <c r="AR22" s="34">
        <f>INDEX(BE14:BE33,MATCH(D15,AT14:AT33,0))</f>
        <v>0.14000000000000001</v>
      </c>
      <c r="AS22" s="34"/>
      <c r="AT22" s="35"/>
      <c r="AW22" s="34"/>
      <c r="AX22" s="34"/>
      <c r="AY22" s="34"/>
      <c r="AZ22" s="34"/>
      <c r="BA22" s="34"/>
      <c r="BB22" s="34"/>
      <c r="BC22" s="34"/>
      <c r="BD22" s="34"/>
      <c r="BE22" s="34"/>
      <c r="BF22" s="34"/>
      <c r="BG22" s="34"/>
      <c r="BL22" s="34"/>
      <c r="BM22" s="34"/>
      <c r="BN22" s="34"/>
      <c r="BO22" s="34"/>
    </row>
    <row r="23" spans="1:67" s="30" customFormat="1" ht="15" x14ac:dyDescent="0.3">
      <c r="A23" s="28"/>
      <c r="B23" s="28"/>
      <c r="C23" s="28"/>
      <c r="D23" s="28"/>
      <c r="E23" s="28"/>
      <c r="F23" s="28"/>
      <c r="G23" s="28"/>
      <c r="H23" s="28"/>
      <c r="I23" s="28"/>
      <c r="J23" s="28"/>
      <c r="K23" s="28"/>
      <c r="M23" s="31"/>
      <c r="N23" s="31"/>
      <c r="O23" s="31"/>
      <c r="P23" s="31"/>
      <c r="Q23" s="32"/>
      <c r="R23" s="32"/>
      <c r="S23" s="32"/>
      <c r="T23" s="32"/>
      <c r="AA23" s="34" t="s">
        <v>9</v>
      </c>
      <c r="AB23" s="34" t="s">
        <v>10</v>
      </c>
      <c r="AC23" s="34" t="s">
        <v>132</v>
      </c>
      <c r="AD23" s="34" t="s">
        <v>11</v>
      </c>
      <c r="AE23" s="37" t="s">
        <v>12</v>
      </c>
      <c r="AF23" s="34" t="s">
        <v>133</v>
      </c>
      <c r="AG23" s="34" t="s">
        <v>13</v>
      </c>
      <c r="AH23" s="33">
        <f>AH19</f>
        <v>-1.83</v>
      </c>
      <c r="AI23" s="33">
        <f>AI19</f>
        <v>0</v>
      </c>
      <c r="AK23" s="33">
        <f>AK19</f>
        <v>0.56000000000000005</v>
      </c>
      <c r="AL23" s="33">
        <f>AL19</f>
        <v>8.9999999999999969E-2</v>
      </c>
      <c r="AN23" s="33">
        <f>AN19</f>
        <v>-0.66000000000000014</v>
      </c>
      <c r="AO23" s="33">
        <f>AO19</f>
        <v>8.9999999999999969E-2</v>
      </c>
      <c r="AQ23" s="34" t="s">
        <v>89</v>
      </c>
      <c r="AR23" s="34">
        <f>INDEX(BF14:BF33,MATCH(D15,AT14:AT33,0))</f>
        <v>1.3</v>
      </c>
      <c r="AS23" s="34"/>
      <c r="AT23" s="35"/>
      <c r="AW23" s="34"/>
      <c r="AX23" s="34"/>
      <c r="AY23" s="34"/>
      <c r="AZ23" s="34"/>
      <c r="BA23" s="34"/>
      <c r="BB23" s="34"/>
      <c r="BC23" s="34"/>
      <c r="BD23" s="34"/>
      <c r="BE23" s="34"/>
      <c r="BF23" s="34"/>
      <c r="BG23" s="34"/>
      <c r="BL23" s="34"/>
      <c r="BM23" s="34"/>
      <c r="BN23" s="34"/>
      <c r="BO23" s="34"/>
    </row>
    <row r="24" spans="1:67" s="30" customFormat="1" ht="13.8" x14ac:dyDescent="0.3">
      <c r="A24" s="28"/>
      <c r="B24" s="28"/>
      <c r="C24" s="28"/>
      <c r="D24" s="28"/>
      <c r="E24" s="28"/>
      <c r="F24" s="28"/>
      <c r="G24" s="28"/>
      <c r="H24" s="28"/>
      <c r="I24" s="28"/>
      <c r="J24" s="28"/>
      <c r="K24" s="28"/>
      <c r="M24" s="31"/>
      <c r="N24" s="31"/>
      <c r="O24" s="31"/>
      <c r="P24" s="31"/>
      <c r="Q24" s="32"/>
      <c r="R24" s="32"/>
      <c r="S24" s="32"/>
      <c r="T24" s="32"/>
      <c r="Z24" s="34">
        <v>1</v>
      </c>
      <c r="AA24" s="34">
        <f t="shared" ref="AA24:AA37" si="0">D41*E41</f>
        <v>3.15E-2</v>
      </c>
      <c r="AB24" s="34">
        <f t="shared" ref="AB24:AB37" si="1">F41*AA24</f>
        <v>5.9062500000000011E-2</v>
      </c>
      <c r="AC24" s="38">
        <f t="shared" ref="AC24:AC37" si="2">F41^2*AA24</f>
        <v>0.11074218750000003</v>
      </c>
      <c r="AD24" s="38">
        <f t="shared" ref="AD24:AD37" si="3">D41^3*E41/12</f>
        <v>2.1262499999999995E-5</v>
      </c>
      <c r="AE24" s="30">
        <f t="shared" ref="AE24:AE37" si="4">G41*AA24</f>
        <v>5.5125E-3</v>
      </c>
      <c r="AF24" s="30">
        <f t="shared" ref="AF24:AF37" si="5">G41^2*AA24</f>
        <v>9.6468749999999983E-4</v>
      </c>
      <c r="AG24" s="39">
        <f t="shared" ref="AG24:AG37" si="6">E41^3*D41/12</f>
        <v>3.2156249999999991E-4</v>
      </c>
      <c r="AQ24" s="34" t="s">
        <v>42</v>
      </c>
      <c r="AR24" s="34">
        <f>INDEX(BG14:BG33,MATCH(D15,AT14:AT33,0))</f>
        <v>1</v>
      </c>
      <c r="AS24" s="34"/>
      <c r="AT24" s="35"/>
      <c r="AW24" s="34"/>
      <c r="AX24" s="34"/>
      <c r="AY24" s="34"/>
      <c r="AZ24" s="34"/>
      <c r="BA24" s="34"/>
      <c r="BB24" s="34"/>
      <c r="BC24" s="34"/>
      <c r="BD24" s="34"/>
      <c r="BE24" s="34"/>
      <c r="BF24" s="34"/>
      <c r="BG24" s="34"/>
      <c r="BL24" s="34"/>
      <c r="BM24" s="34"/>
      <c r="BN24" s="34"/>
      <c r="BO24" s="34"/>
    </row>
    <row r="25" spans="1:67" s="30" customFormat="1" ht="13.8" x14ac:dyDescent="0.3">
      <c r="A25" s="28"/>
      <c r="B25" s="28"/>
      <c r="C25" s="28"/>
      <c r="D25" s="28"/>
      <c r="E25" s="28"/>
      <c r="F25" s="28"/>
      <c r="G25" s="28"/>
      <c r="H25" s="28"/>
      <c r="I25" s="28"/>
      <c r="J25" s="28"/>
      <c r="K25" s="28"/>
      <c r="M25" s="31"/>
      <c r="N25" s="31"/>
      <c r="O25" s="31"/>
      <c r="P25" s="31"/>
      <c r="Q25" s="32"/>
      <c r="R25" s="32"/>
      <c r="S25" s="32"/>
      <c r="T25" s="32"/>
      <c r="Z25" s="34">
        <v>2</v>
      </c>
      <c r="AA25" s="34">
        <f t="shared" si="0"/>
        <v>3.15E-2</v>
      </c>
      <c r="AB25" s="34">
        <f t="shared" si="1"/>
        <v>-5.9062500000000011E-2</v>
      </c>
      <c r="AC25" s="38">
        <f t="shared" si="2"/>
        <v>0.11074218750000003</v>
      </c>
      <c r="AD25" s="38">
        <f t="shared" si="3"/>
        <v>2.1262499999999995E-5</v>
      </c>
      <c r="AE25" s="30">
        <f t="shared" si="4"/>
        <v>5.5125E-3</v>
      </c>
      <c r="AF25" s="30">
        <f t="shared" si="5"/>
        <v>9.6468749999999983E-4</v>
      </c>
      <c r="AG25" s="39">
        <f t="shared" si="6"/>
        <v>3.2156249999999991E-4</v>
      </c>
      <c r="AH25" s="33">
        <f>F47-D47/2</f>
        <v>-0.65</v>
      </c>
      <c r="AI25" s="30">
        <f>G47-E47/2</f>
        <v>1.44</v>
      </c>
      <c r="AK25" s="33">
        <f>F48-D48/2</f>
        <v>0.66000000000000014</v>
      </c>
      <c r="AL25" s="30">
        <f>G48-E48/2</f>
        <v>1.37</v>
      </c>
      <c r="AN25" s="33">
        <f>F49-D49/2</f>
        <v>-1.6600000000000001</v>
      </c>
      <c r="AO25" s="30">
        <f>G49-E49/2</f>
        <v>1.37</v>
      </c>
      <c r="AQ25" s="34" t="s">
        <v>90</v>
      </c>
      <c r="AR25" s="34">
        <f>INDEX(BH14:BH33,MATCH(D15,AT14:AT33,0))</f>
        <v>0.29499999999999998</v>
      </c>
      <c r="AT25" s="35"/>
      <c r="AW25" s="34"/>
      <c r="AX25" s="34"/>
      <c r="AY25" s="34"/>
      <c r="AZ25" s="34"/>
      <c r="BA25" s="34"/>
      <c r="BB25" s="34"/>
      <c r="BC25" s="34"/>
      <c r="BD25" s="34"/>
      <c r="BE25" s="34"/>
      <c r="BF25" s="34"/>
      <c r="BG25" s="34"/>
      <c r="BH25" s="34"/>
      <c r="BI25" s="34"/>
      <c r="BJ25" s="34"/>
      <c r="BK25" s="34"/>
      <c r="BL25" s="34"/>
      <c r="BM25" s="34"/>
      <c r="BN25" s="34"/>
      <c r="BO25" s="34"/>
    </row>
    <row r="26" spans="1:67" s="30" customFormat="1" ht="13.8" x14ac:dyDescent="0.3">
      <c r="A26" s="28"/>
      <c r="B26" s="28"/>
      <c r="C26" s="28"/>
      <c r="D26" s="28"/>
      <c r="E26" s="28"/>
      <c r="F26" s="28"/>
      <c r="G26" s="28"/>
      <c r="H26" s="28"/>
      <c r="I26" s="28"/>
      <c r="J26" s="28"/>
      <c r="K26" s="28"/>
      <c r="M26" s="31"/>
      <c r="N26" s="31"/>
      <c r="O26" s="31"/>
      <c r="P26" s="31"/>
      <c r="Q26" s="32"/>
      <c r="R26" s="32"/>
      <c r="S26" s="32"/>
      <c r="T26" s="32"/>
      <c r="Z26" s="34">
        <v>3</v>
      </c>
      <c r="AA26" s="34">
        <f t="shared" si="0"/>
        <v>0.1143</v>
      </c>
      <c r="AB26" s="34">
        <f t="shared" si="1"/>
        <v>0.1365885</v>
      </c>
      <c r="AC26" s="38">
        <f t="shared" si="2"/>
        <v>0.1632232575</v>
      </c>
      <c r="AD26" s="38">
        <f t="shared" si="3"/>
        <v>1.5362872499999999E-2</v>
      </c>
      <c r="AE26" s="30">
        <f t="shared" si="4"/>
        <v>5.1434999999999996E-3</v>
      </c>
      <c r="AF26" s="30">
        <f t="shared" si="5"/>
        <v>2.314575E-4</v>
      </c>
      <c r="AG26" s="39">
        <f t="shared" si="6"/>
        <v>7.715249999999999E-5</v>
      </c>
      <c r="AH26" s="33">
        <f>AH25</f>
        <v>-0.65</v>
      </c>
      <c r="AI26" s="30">
        <f>G47+E47/2</f>
        <v>1.58</v>
      </c>
      <c r="AK26" s="33">
        <f>AK25</f>
        <v>0.66000000000000014</v>
      </c>
      <c r="AL26" s="30">
        <f>G48+E48/2</f>
        <v>1.44</v>
      </c>
      <c r="AN26" s="33">
        <f>AN25</f>
        <v>-1.6600000000000001</v>
      </c>
      <c r="AO26" s="30">
        <f>G49+E49/2</f>
        <v>1.44</v>
      </c>
      <c r="AQ26" s="34" t="s">
        <v>91</v>
      </c>
      <c r="AR26" s="34">
        <f>INDEX(BI14:BI33,MATCH(D15,AT14:AT33,0))</f>
        <v>0.44</v>
      </c>
      <c r="AT26" s="35"/>
      <c r="AW26" s="34"/>
      <c r="BE26" s="34"/>
      <c r="BG26" s="34"/>
      <c r="BL26" s="34"/>
      <c r="BM26" s="34"/>
      <c r="BN26" s="34"/>
      <c r="BO26" s="34"/>
    </row>
    <row r="27" spans="1:67" s="30" customFormat="1" ht="13.8" x14ac:dyDescent="0.3">
      <c r="A27" s="28"/>
      <c r="B27" s="28"/>
      <c r="C27" s="28"/>
      <c r="D27" s="28"/>
      <c r="E27" s="28"/>
      <c r="F27" s="28"/>
      <c r="G27" s="28"/>
      <c r="H27" s="28"/>
      <c r="I27" s="28"/>
      <c r="J27" s="28"/>
      <c r="K27" s="28"/>
      <c r="M27" s="31"/>
      <c r="N27" s="31"/>
      <c r="O27" s="31"/>
      <c r="P27" s="31"/>
      <c r="Q27" s="32"/>
      <c r="R27" s="32"/>
      <c r="S27" s="32"/>
      <c r="T27" s="32"/>
      <c r="Z27" s="34">
        <v>4</v>
      </c>
      <c r="AA27" s="34">
        <f t="shared" si="0"/>
        <v>0.1143</v>
      </c>
      <c r="AB27" s="34">
        <f t="shared" si="1"/>
        <v>-0.1365885</v>
      </c>
      <c r="AC27" s="38">
        <f t="shared" si="2"/>
        <v>0.1632232575</v>
      </c>
      <c r="AD27" s="38">
        <f t="shared" si="3"/>
        <v>1.5362872499999999E-2</v>
      </c>
      <c r="AE27" s="30">
        <f t="shared" si="4"/>
        <v>5.1434999999999996E-3</v>
      </c>
      <c r="AF27" s="30">
        <f t="shared" si="5"/>
        <v>2.314575E-4</v>
      </c>
      <c r="AG27" s="39">
        <f t="shared" si="6"/>
        <v>7.715249999999999E-5</v>
      </c>
      <c r="AH27" s="33">
        <f>F47+D47/2</f>
        <v>0.65</v>
      </c>
      <c r="AI27" s="30">
        <f>AI26</f>
        <v>1.58</v>
      </c>
      <c r="AK27" s="33">
        <f>F48+D48/2</f>
        <v>1.6600000000000001</v>
      </c>
      <c r="AL27" s="30">
        <f>AL26</f>
        <v>1.44</v>
      </c>
      <c r="AN27" s="33">
        <f>F49+D49/2</f>
        <v>-0.66000000000000014</v>
      </c>
      <c r="AO27" s="30">
        <f>AO26</f>
        <v>1.44</v>
      </c>
      <c r="AQ27" s="34" t="s">
        <v>51</v>
      </c>
      <c r="AR27" s="34">
        <f>INDEX(BJ14:BJ33,MATCH(D15,AT14:AT33,0))</f>
        <v>0.17799999999999999</v>
      </c>
      <c r="AT27" s="35"/>
      <c r="AW27" s="34"/>
      <c r="BE27" s="34"/>
      <c r="BG27" s="34"/>
      <c r="BL27" s="34"/>
      <c r="BM27" s="34"/>
      <c r="BN27" s="34"/>
      <c r="BO27" s="34"/>
    </row>
    <row r="28" spans="1:67" s="30" customFormat="1" ht="13.8" x14ac:dyDescent="0.3">
      <c r="A28" s="28"/>
      <c r="B28" s="28"/>
      <c r="C28" s="28"/>
      <c r="D28" s="28"/>
      <c r="E28" s="28"/>
      <c r="F28" s="28"/>
      <c r="G28" s="28"/>
      <c r="H28" s="28"/>
      <c r="I28" s="28"/>
      <c r="J28" s="28"/>
      <c r="K28" s="28"/>
      <c r="M28" s="31"/>
      <c r="N28" s="31"/>
      <c r="O28" s="31"/>
      <c r="P28" s="31"/>
      <c r="Q28" s="32"/>
      <c r="R28" s="32"/>
      <c r="S28" s="32"/>
      <c r="T28" s="32"/>
      <c r="Z28" s="34">
        <v>5</v>
      </c>
      <c r="AA28" s="34">
        <f t="shared" si="0"/>
        <v>0.13499999999999998</v>
      </c>
      <c r="AB28" s="34">
        <f t="shared" si="1"/>
        <v>8.2350000000000007E-2</v>
      </c>
      <c r="AC28" s="38">
        <f t="shared" si="2"/>
        <v>5.0233500000000007E-2</v>
      </c>
      <c r="AD28" s="38">
        <f t="shared" si="3"/>
        <v>1.1250000000000002E-4</v>
      </c>
      <c r="AE28" s="30">
        <f t="shared" si="4"/>
        <v>0.10327499999999998</v>
      </c>
      <c r="AF28" s="30">
        <f t="shared" si="5"/>
        <v>7.9005374999999975E-2</v>
      </c>
      <c r="AG28" s="39">
        <f t="shared" si="6"/>
        <v>2.0503124999999994E-2</v>
      </c>
      <c r="AH28" s="33">
        <f>AH27</f>
        <v>0.65</v>
      </c>
      <c r="AI28" s="30">
        <f>AI25</f>
        <v>1.44</v>
      </c>
      <c r="AK28" s="33">
        <f>AK27</f>
        <v>1.6600000000000001</v>
      </c>
      <c r="AL28" s="30">
        <f>AL25</f>
        <v>1.37</v>
      </c>
      <c r="AN28" s="33">
        <f>AN27</f>
        <v>-0.66000000000000014</v>
      </c>
      <c r="AO28" s="30">
        <f>AO25</f>
        <v>1.37</v>
      </c>
      <c r="AQ28" s="34" t="s">
        <v>52</v>
      </c>
      <c r="AR28" s="34">
        <f>INDEX(BK14:BK33,MATCH(D15,AT14:AT33,0))</f>
        <v>0.43</v>
      </c>
      <c r="AT28" s="35"/>
      <c r="AW28" s="34"/>
      <c r="BE28" s="34"/>
      <c r="BG28" s="34"/>
      <c r="BL28" s="34"/>
      <c r="BM28" s="34"/>
      <c r="BN28" s="34"/>
      <c r="BO28" s="34"/>
    </row>
    <row r="29" spans="1:67" s="30" customFormat="1" ht="13.8" x14ac:dyDescent="0.3">
      <c r="A29" s="28"/>
      <c r="B29" s="28"/>
      <c r="C29" s="28"/>
      <c r="D29" s="28"/>
      <c r="E29" s="28"/>
      <c r="F29" s="28"/>
      <c r="G29" s="28"/>
      <c r="H29" s="28"/>
      <c r="I29" s="28"/>
      <c r="J29" s="28"/>
      <c r="K29" s="28"/>
      <c r="M29" s="31"/>
      <c r="N29" s="31"/>
      <c r="O29" s="31"/>
      <c r="P29" s="31"/>
      <c r="Q29" s="32"/>
      <c r="R29" s="32"/>
      <c r="S29" s="32"/>
      <c r="T29" s="32"/>
      <c r="Z29" s="34">
        <v>6</v>
      </c>
      <c r="AA29" s="34">
        <f t="shared" si="0"/>
        <v>0.13499999999999998</v>
      </c>
      <c r="AB29" s="34">
        <f t="shared" si="1"/>
        <v>-8.2350000000000007E-2</v>
      </c>
      <c r="AC29" s="38">
        <f t="shared" si="2"/>
        <v>5.0233500000000007E-2</v>
      </c>
      <c r="AD29" s="38">
        <f t="shared" si="3"/>
        <v>1.1250000000000002E-4</v>
      </c>
      <c r="AE29" s="30">
        <f t="shared" si="4"/>
        <v>0.10327499999999998</v>
      </c>
      <c r="AF29" s="30">
        <f t="shared" si="5"/>
        <v>7.9005374999999975E-2</v>
      </c>
      <c r="AG29" s="39">
        <f t="shared" si="6"/>
        <v>2.0503124999999994E-2</v>
      </c>
      <c r="AH29" s="33">
        <f>AH25</f>
        <v>-0.65</v>
      </c>
      <c r="AI29" s="33">
        <f>AI25</f>
        <v>1.44</v>
      </c>
      <c r="AK29" s="33">
        <f>AK25</f>
        <v>0.66000000000000014</v>
      </c>
      <c r="AL29" s="33">
        <f>AL25</f>
        <v>1.37</v>
      </c>
      <c r="AN29" s="33">
        <f>AN25</f>
        <v>-1.6600000000000001</v>
      </c>
      <c r="AO29" s="33">
        <f>AO25</f>
        <v>1.37</v>
      </c>
      <c r="AQ29" s="34" t="s">
        <v>53</v>
      </c>
      <c r="AR29" s="34">
        <f>INDEX(BL14:BL33,MATCH(D15,AT14:AT33,0))</f>
        <v>0.1</v>
      </c>
      <c r="AT29" s="35"/>
      <c r="AW29" s="34"/>
      <c r="BE29" s="34"/>
      <c r="BG29" s="34"/>
      <c r="BL29" s="34"/>
      <c r="BM29" s="34"/>
      <c r="BN29" s="34"/>
      <c r="BO29" s="34"/>
    </row>
    <row r="30" spans="1:67" s="30" customFormat="1" ht="13.8" x14ac:dyDescent="0.3">
      <c r="A30" s="28"/>
      <c r="B30" s="28"/>
      <c r="C30" s="28"/>
      <c r="D30" s="28"/>
      <c r="E30" s="28"/>
      <c r="F30" s="28"/>
      <c r="G30" s="28"/>
      <c r="H30" s="28"/>
      <c r="I30" s="28"/>
      <c r="J30" s="28"/>
      <c r="K30" s="28"/>
      <c r="M30" s="31"/>
      <c r="N30" s="31"/>
      <c r="O30" s="31"/>
      <c r="P30" s="31"/>
      <c r="Q30" s="32"/>
      <c r="R30" s="32"/>
      <c r="S30" s="32"/>
      <c r="T30" s="32"/>
      <c r="Z30" s="34">
        <v>7</v>
      </c>
      <c r="AA30" s="34">
        <f t="shared" si="0"/>
        <v>0.18200000000000002</v>
      </c>
      <c r="AB30" s="34">
        <f t="shared" si="1"/>
        <v>0</v>
      </c>
      <c r="AC30" s="38">
        <f t="shared" si="2"/>
        <v>0</v>
      </c>
      <c r="AD30" s="38">
        <f t="shared" si="3"/>
        <v>2.5631666666666674E-2</v>
      </c>
      <c r="AE30" s="30">
        <f t="shared" si="4"/>
        <v>0.27482000000000001</v>
      </c>
      <c r="AF30" s="30">
        <f t="shared" si="5"/>
        <v>0.41497820000000007</v>
      </c>
      <c r="AG30" s="39">
        <f t="shared" si="6"/>
        <v>2.9726666666666677E-4</v>
      </c>
      <c r="AQ30" s="34" t="s">
        <v>54</v>
      </c>
      <c r="AR30" s="34">
        <f>INDEX(BM14:BM33,MATCH(D15,AT14:AT33,0))</f>
        <v>0.252</v>
      </c>
      <c r="AT30" s="35"/>
      <c r="BE30" s="34"/>
      <c r="BG30" s="34"/>
      <c r="BL30" s="34"/>
      <c r="BM30" s="34"/>
      <c r="BN30" s="34"/>
      <c r="BO30" s="34"/>
    </row>
    <row r="31" spans="1:67" s="30" customFormat="1" ht="13.8" x14ac:dyDescent="0.3">
      <c r="A31" s="28"/>
      <c r="B31" s="28"/>
      <c r="C31" s="28"/>
      <c r="D31" s="28"/>
      <c r="E31" s="28"/>
      <c r="F31" s="28"/>
      <c r="G31" s="28"/>
      <c r="H31" s="28"/>
      <c r="I31" s="28"/>
      <c r="J31" s="28"/>
      <c r="K31" s="28"/>
      <c r="M31" s="31"/>
      <c r="N31" s="31"/>
      <c r="O31" s="31"/>
      <c r="P31" s="31"/>
      <c r="Q31" s="32"/>
      <c r="R31" s="32"/>
      <c r="S31" s="32"/>
      <c r="T31" s="32"/>
      <c r="Z31" s="34">
        <v>8</v>
      </c>
      <c r="AA31" s="34">
        <f t="shared" si="0"/>
        <v>7.0000000000000007E-2</v>
      </c>
      <c r="AB31" s="34">
        <f t="shared" si="1"/>
        <v>8.1200000000000022E-2</v>
      </c>
      <c r="AC31" s="38">
        <f t="shared" si="2"/>
        <v>9.419200000000004E-2</v>
      </c>
      <c r="AD31" s="38">
        <f t="shared" si="3"/>
        <v>5.8333333333333336E-3</v>
      </c>
      <c r="AE31" s="30">
        <f t="shared" si="4"/>
        <v>9.8350000000000007E-2</v>
      </c>
      <c r="AF31" s="30">
        <f t="shared" si="5"/>
        <v>0.13818175000000002</v>
      </c>
      <c r="AG31" s="39">
        <f t="shared" si="6"/>
        <v>2.8583333333333341E-5</v>
      </c>
      <c r="AH31" s="33">
        <f>F50-D50/2</f>
        <v>0.3929999999999999</v>
      </c>
      <c r="AI31" s="30">
        <f>G50-E50/2</f>
        <v>1.58</v>
      </c>
      <c r="AK31" s="33">
        <f>F51-D51/2</f>
        <v>-0.65</v>
      </c>
      <c r="AL31" s="30">
        <f>G51-E51/2</f>
        <v>1.58</v>
      </c>
      <c r="AN31" s="33">
        <f>F52-D52/2</f>
        <v>0.22000000000000006</v>
      </c>
      <c r="AO31" s="30">
        <f>G52-E52/2</f>
        <v>1.7349999999999999</v>
      </c>
      <c r="AQ31" s="34" t="s">
        <v>92</v>
      </c>
      <c r="AR31" s="34">
        <f>INDEX(BN14:BN33,MATCH(D15,AT14:AT33,0))</f>
        <v>0</v>
      </c>
      <c r="AT31" s="35"/>
      <c r="BE31" s="34"/>
      <c r="BG31" s="34"/>
      <c r="BL31" s="34"/>
      <c r="BM31" s="34"/>
      <c r="BN31" s="34"/>
      <c r="BO31" s="34"/>
    </row>
    <row r="32" spans="1:67" s="30" customFormat="1" ht="13.8" x14ac:dyDescent="0.3">
      <c r="A32" s="28"/>
      <c r="B32" s="28"/>
      <c r="C32" s="28"/>
      <c r="D32" s="28"/>
      <c r="E32" s="28"/>
      <c r="F32" s="28"/>
      <c r="G32" s="28"/>
      <c r="H32" s="28"/>
      <c r="I32" s="28"/>
      <c r="J32" s="28"/>
      <c r="K32" s="28"/>
      <c r="M32" s="31"/>
      <c r="N32" s="31"/>
      <c r="O32" s="31"/>
      <c r="P32" s="31"/>
      <c r="Q32" s="32"/>
      <c r="R32" s="32"/>
      <c r="S32" s="32"/>
      <c r="T32" s="32"/>
      <c r="Z32" s="34">
        <v>9</v>
      </c>
      <c r="AA32" s="34">
        <f t="shared" si="0"/>
        <v>7.0000000000000007E-2</v>
      </c>
      <c r="AB32" s="34">
        <f t="shared" si="1"/>
        <v>-8.1200000000000022E-2</v>
      </c>
      <c r="AC32" s="38">
        <f t="shared" si="2"/>
        <v>9.419200000000004E-2</v>
      </c>
      <c r="AD32" s="38">
        <f t="shared" si="3"/>
        <v>5.8333333333333336E-3</v>
      </c>
      <c r="AE32" s="30">
        <f t="shared" si="4"/>
        <v>9.8350000000000007E-2</v>
      </c>
      <c r="AF32" s="30">
        <f t="shared" si="5"/>
        <v>0.13818175000000002</v>
      </c>
      <c r="AG32" s="39">
        <f t="shared" si="6"/>
        <v>2.8583333333333341E-5</v>
      </c>
      <c r="AH32" s="33">
        <f>AH31</f>
        <v>0.3929999999999999</v>
      </c>
      <c r="AI32" s="30">
        <f>G50+E50/2</f>
        <v>1.7349999999999999</v>
      </c>
      <c r="AK32" s="33">
        <f>AK31</f>
        <v>-0.65</v>
      </c>
      <c r="AL32" s="30">
        <f>G51+E51/2</f>
        <v>1.7349999999999999</v>
      </c>
      <c r="AN32" s="33">
        <f>AN31</f>
        <v>0.22000000000000006</v>
      </c>
      <c r="AO32" s="30">
        <f>G52+E52/2</f>
        <v>1.923</v>
      </c>
      <c r="AQ32" s="34" t="s">
        <v>54</v>
      </c>
      <c r="AR32" s="34">
        <f>INDEX(BO14:BO33,MATCH(D15,AT14:AT33,0))</f>
        <v>0</v>
      </c>
      <c r="AT32" s="35"/>
      <c r="BE32" s="34"/>
      <c r="BG32" s="34"/>
      <c r="BL32" s="34"/>
      <c r="BM32" s="34"/>
      <c r="BN32" s="34"/>
      <c r="BO32" s="34"/>
    </row>
    <row r="33" spans="1:67" s="30" customFormat="1" ht="13.8" x14ac:dyDescent="0.3">
      <c r="A33" s="28"/>
      <c r="B33" s="28"/>
      <c r="C33" s="28"/>
      <c r="D33" s="28"/>
      <c r="E33" s="28"/>
      <c r="F33" s="28"/>
      <c r="G33" s="28"/>
      <c r="H33" s="28"/>
      <c r="I33" s="28"/>
      <c r="J33" s="28"/>
      <c r="K33" s="28"/>
      <c r="M33" s="31"/>
      <c r="N33" s="31"/>
      <c r="O33" s="31"/>
      <c r="P33" s="31"/>
      <c r="Q33" s="32"/>
      <c r="R33" s="32"/>
      <c r="S33" s="32"/>
      <c r="T33" s="32"/>
      <c r="Z33" s="34">
        <v>10</v>
      </c>
      <c r="AA33" s="34">
        <f t="shared" si="0"/>
        <v>3.9835000000000002E-2</v>
      </c>
      <c r="AB33" s="34">
        <f t="shared" si="1"/>
        <v>2.0773952499999998E-2</v>
      </c>
      <c r="AC33" s="38">
        <f t="shared" si="2"/>
        <v>1.0833616228749999E-2</v>
      </c>
      <c r="AD33" s="38">
        <f t="shared" si="3"/>
        <v>2.1925515958333346E-4</v>
      </c>
      <c r="AE33" s="30">
        <f t="shared" si="4"/>
        <v>6.6026512500000009E-2</v>
      </c>
      <c r="AF33" s="30">
        <f t="shared" si="5"/>
        <v>0.10943894446874999</v>
      </c>
      <c r="AG33" s="39">
        <f t="shared" si="6"/>
        <v>7.9752989583333305E-5</v>
      </c>
      <c r="AH33" s="33">
        <f>F50+D50/2</f>
        <v>0.65</v>
      </c>
      <c r="AI33" s="30">
        <f>AI32</f>
        <v>1.7349999999999999</v>
      </c>
      <c r="AK33" s="33">
        <f>F51+D51/2</f>
        <v>-0.3929999999999999</v>
      </c>
      <c r="AL33" s="30">
        <f>AL32</f>
        <v>1.7349999999999999</v>
      </c>
      <c r="AN33" s="33">
        <f>F52+D52/2</f>
        <v>0.65</v>
      </c>
      <c r="AO33" s="30">
        <f>AO32</f>
        <v>1.923</v>
      </c>
      <c r="AQ33" s="34"/>
      <c r="AR33" s="34"/>
      <c r="AT33" s="35"/>
      <c r="BE33" s="34"/>
      <c r="BG33" s="34"/>
      <c r="BL33" s="34"/>
      <c r="BM33" s="34"/>
      <c r="BN33" s="34"/>
      <c r="BO33" s="34"/>
    </row>
    <row r="34" spans="1:67" s="30" customFormat="1" ht="13.8" x14ac:dyDescent="0.3">
      <c r="A34" s="28"/>
      <c r="B34" s="28"/>
      <c r="C34" s="28"/>
      <c r="D34" s="28"/>
      <c r="E34" s="28"/>
      <c r="F34" s="28"/>
      <c r="G34" s="28"/>
      <c r="H34" s="28"/>
      <c r="I34" s="28"/>
      <c r="J34" s="28"/>
      <c r="K34" s="28"/>
      <c r="L34" s="40"/>
      <c r="M34" s="31"/>
      <c r="N34" s="31"/>
      <c r="O34" s="31"/>
      <c r="P34" s="31"/>
      <c r="Q34" s="32"/>
      <c r="R34" s="32"/>
      <c r="S34" s="32"/>
      <c r="T34" s="32"/>
      <c r="Z34" s="34">
        <v>11</v>
      </c>
      <c r="AA34" s="34">
        <f t="shared" si="0"/>
        <v>3.9835000000000002E-2</v>
      </c>
      <c r="AB34" s="34">
        <f t="shared" si="1"/>
        <v>-2.0773952499999998E-2</v>
      </c>
      <c r="AC34" s="38">
        <f t="shared" si="2"/>
        <v>1.0833616228749999E-2</v>
      </c>
      <c r="AD34" s="38">
        <f t="shared" si="3"/>
        <v>2.1925515958333346E-4</v>
      </c>
      <c r="AE34" s="30">
        <f t="shared" si="4"/>
        <v>6.6026512500000009E-2</v>
      </c>
      <c r="AF34" s="30">
        <f t="shared" si="5"/>
        <v>0.10943894446874999</v>
      </c>
      <c r="AG34" s="39">
        <f t="shared" si="6"/>
        <v>7.9752989583333305E-5</v>
      </c>
      <c r="AH34" s="33">
        <f>AH33</f>
        <v>0.65</v>
      </c>
      <c r="AI34" s="30">
        <f>AI31</f>
        <v>1.58</v>
      </c>
      <c r="AK34" s="33">
        <f>AK33</f>
        <v>-0.3929999999999999</v>
      </c>
      <c r="AL34" s="30">
        <f>AL31</f>
        <v>1.58</v>
      </c>
      <c r="AN34" s="33">
        <f>AN33</f>
        <v>0.65</v>
      </c>
      <c r="AO34" s="30">
        <f>AO31</f>
        <v>1.7349999999999999</v>
      </c>
      <c r="AQ34" s="34"/>
      <c r="AR34" s="34"/>
      <c r="AT34" s="35"/>
      <c r="BE34" s="34"/>
      <c r="BG34" s="34"/>
      <c r="BL34" s="34"/>
      <c r="BM34" s="34"/>
      <c r="BN34" s="34"/>
      <c r="BO34" s="34"/>
    </row>
    <row r="35" spans="1:67" s="30" customFormat="1" ht="13.8" x14ac:dyDescent="0.3">
      <c r="A35" s="28"/>
      <c r="B35" s="28"/>
      <c r="C35" s="28"/>
      <c r="D35" s="28"/>
      <c r="E35" s="28"/>
      <c r="F35" s="28"/>
      <c r="G35" s="28"/>
      <c r="H35" s="28"/>
      <c r="I35" s="28"/>
      <c r="J35" s="28"/>
      <c r="K35" s="28"/>
      <c r="L35" s="40"/>
      <c r="M35" s="31"/>
      <c r="N35" s="31"/>
      <c r="O35" s="31"/>
      <c r="P35" s="31"/>
      <c r="Q35" s="32"/>
      <c r="R35" s="32"/>
      <c r="S35" s="32"/>
      <c r="T35" s="32"/>
      <c r="Z35" s="34">
        <v>12</v>
      </c>
      <c r="AA35" s="34">
        <f t="shared" si="0"/>
        <v>8.0839999999999995E-2</v>
      </c>
      <c r="AB35" s="34">
        <f t="shared" si="1"/>
        <v>3.5165399999999999E-2</v>
      </c>
      <c r="AC35" s="38">
        <f t="shared" si="2"/>
        <v>1.5296949000000004E-2</v>
      </c>
      <c r="AD35" s="38">
        <f t="shared" si="3"/>
        <v>1.2456096666666665E-3</v>
      </c>
      <c r="AE35" s="30">
        <f t="shared" si="4"/>
        <v>0.14785635999999999</v>
      </c>
      <c r="AF35" s="30">
        <f t="shared" si="5"/>
        <v>0.27042928243999997</v>
      </c>
      <c r="AG35" s="39">
        <f t="shared" si="6"/>
        <v>2.3810074666666666E-4</v>
      </c>
      <c r="AH35" s="33">
        <f>AH31</f>
        <v>0.3929999999999999</v>
      </c>
      <c r="AI35" s="33">
        <f>AI31</f>
        <v>1.58</v>
      </c>
      <c r="AK35" s="33">
        <f>AK31</f>
        <v>-0.65</v>
      </c>
      <c r="AL35" s="33">
        <f>AL31</f>
        <v>1.58</v>
      </c>
      <c r="AN35" s="33">
        <f>AN31</f>
        <v>0.22000000000000006</v>
      </c>
      <c r="AO35" s="33">
        <f>AO31</f>
        <v>1.7349999999999999</v>
      </c>
      <c r="AQ35" s="34"/>
      <c r="AR35" s="34"/>
      <c r="AT35" s="35"/>
      <c r="BE35" s="34"/>
      <c r="BG35" s="34"/>
      <c r="BL35" s="34"/>
      <c r="BM35" s="34"/>
      <c r="BN35" s="34"/>
      <c r="BO35" s="34"/>
    </row>
    <row r="36" spans="1:67" s="30" customFormat="1" ht="13.8" x14ac:dyDescent="0.3">
      <c r="A36" s="28"/>
      <c r="B36" s="28"/>
      <c r="C36" s="28"/>
      <c r="D36" s="28"/>
      <c r="E36" s="28"/>
      <c r="F36" s="28"/>
      <c r="G36" s="28"/>
      <c r="H36" s="28"/>
      <c r="I36" s="28"/>
      <c r="J36" s="28"/>
      <c r="K36" s="28"/>
      <c r="L36" s="40"/>
      <c r="M36" s="31"/>
      <c r="N36" s="31"/>
      <c r="O36" s="31"/>
      <c r="P36" s="31"/>
      <c r="Q36" s="32"/>
      <c r="R36" s="32"/>
      <c r="S36" s="32"/>
      <c r="T36" s="32"/>
      <c r="Z36" s="34">
        <v>13</v>
      </c>
      <c r="AA36" s="34">
        <f t="shared" si="0"/>
        <v>8.0839999999999995E-2</v>
      </c>
      <c r="AB36" s="34">
        <f t="shared" si="1"/>
        <v>-3.5165399999999999E-2</v>
      </c>
      <c r="AC36" s="38">
        <f t="shared" si="2"/>
        <v>1.5296949000000004E-2</v>
      </c>
      <c r="AD36" s="38">
        <f t="shared" si="3"/>
        <v>1.2456096666666665E-3</v>
      </c>
      <c r="AE36" s="30">
        <f t="shared" si="4"/>
        <v>0.14785635999999999</v>
      </c>
      <c r="AF36" s="30">
        <f t="shared" si="5"/>
        <v>0.27042928243999997</v>
      </c>
      <c r="AG36" s="39">
        <f t="shared" si="6"/>
        <v>2.3810074666666666E-4</v>
      </c>
      <c r="AQ36" s="34"/>
      <c r="AR36" s="34"/>
      <c r="AT36" s="35"/>
      <c r="BE36" s="34"/>
      <c r="BG36" s="34"/>
      <c r="BL36" s="34"/>
      <c r="BM36" s="34"/>
      <c r="BN36" s="34"/>
      <c r="BO36" s="34"/>
    </row>
    <row r="37" spans="1:67" s="30" customFormat="1" ht="13.8" x14ac:dyDescent="0.3">
      <c r="A37" s="41"/>
      <c r="B37" s="42"/>
      <c r="C37" s="43"/>
      <c r="D37" s="44"/>
      <c r="E37" s="42"/>
      <c r="F37" s="42"/>
      <c r="G37" s="42"/>
      <c r="H37" s="42"/>
      <c r="I37" s="44"/>
      <c r="J37" s="44"/>
      <c r="K37" s="44"/>
      <c r="L37" s="40"/>
      <c r="M37" s="32"/>
      <c r="N37" s="32"/>
      <c r="O37" s="32"/>
      <c r="P37" s="45"/>
      <c r="Q37" s="32"/>
      <c r="R37" s="32"/>
      <c r="S37" s="32"/>
      <c r="T37" s="32"/>
      <c r="Z37" s="34">
        <v>14</v>
      </c>
      <c r="AA37" s="34">
        <f t="shared" si="0"/>
        <v>0</v>
      </c>
      <c r="AB37" s="34">
        <f t="shared" si="1"/>
        <v>0</v>
      </c>
      <c r="AC37" s="38">
        <f t="shared" si="2"/>
        <v>0</v>
      </c>
      <c r="AD37" s="38">
        <f t="shared" si="3"/>
        <v>0</v>
      </c>
      <c r="AE37" s="30">
        <f t="shared" si="4"/>
        <v>0</v>
      </c>
      <c r="AF37" s="30">
        <f t="shared" si="5"/>
        <v>0</v>
      </c>
      <c r="AG37" s="39">
        <f t="shared" si="6"/>
        <v>0</v>
      </c>
      <c r="AH37" s="33">
        <f>F53-D53/2</f>
        <v>-0.65</v>
      </c>
      <c r="AI37" s="30">
        <f>G53-E53/2</f>
        <v>1.7349999999999999</v>
      </c>
      <c r="AK37" s="33">
        <f>F54-D54/2</f>
        <v>0</v>
      </c>
      <c r="AL37" s="30">
        <f>G54-E54/2</f>
        <v>0</v>
      </c>
      <c r="AQ37" s="34"/>
      <c r="AR37" s="34"/>
      <c r="AT37" s="35"/>
      <c r="BE37" s="34"/>
      <c r="BL37" s="34"/>
      <c r="BM37" s="34"/>
      <c r="BN37" s="34"/>
      <c r="BO37" s="34"/>
    </row>
    <row r="38" spans="1:67" s="30" customFormat="1" ht="15" x14ac:dyDescent="0.3">
      <c r="A38" s="41"/>
      <c r="B38" s="44"/>
      <c r="C38" s="44"/>
      <c r="D38" s="44"/>
      <c r="E38" s="44"/>
      <c r="F38" s="44"/>
      <c r="G38" s="44"/>
      <c r="H38" s="44"/>
      <c r="I38" s="44"/>
      <c r="J38" s="44"/>
      <c r="K38" s="44"/>
      <c r="L38" s="40"/>
      <c r="M38" s="32"/>
      <c r="N38" s="32"/>
      <c r="O38" s="32"/>
      <c r="P38" s="45"/>
      <c r="Q38" s="32"/>
      <c r="R38" s="32"/>
      <c r="S38" s="32"/>
      <c r="T38" s="32"/>
      <c r="AA38" s="34" t="s">
        <v>18</v>
      </c>
      <c r="AB38" s="34" t="s">
        <v>19</v>
      </c>
      <c r="AC38" s="34" t="s">
        <v>134</v>
      </c>
      <c r="AD38" s="34" t="s">
        <v>20</v>
      </c>
      <c r="AE38" s="34" t="s">
        <v>21</v>
      </c>
      <c r="AF38" s="34" t="s">
        <v>135</v>
      </c>
      <c r="AG38" s="34" t="s">
        <v>22</v>
      </c>
      <c r="AH38" s="33">
        <f>AH37</f>
        <v>-0.65</v>
      </c>
      <c r="AI38" s="30">
        <f>G53+E53/2</f>
        <v>1.923</v>
      </c>
      <c r="AK38" s="33">
        <f>AK37</f>
        <v>0</v>
      </c>
      <c r="AL38" s="30">
        <f>G54+E54/2</f>
        <v>0</v>
      </c>
      <c r="AQ38" s="34"/>
      <c r="AR38" s="34"/>
      <c r="AT38" s="35"/>
      <c r="BE38" s="34"/>
    </row>
    <row r="39" spans="1:67" s="30" customFormat="1" ht="13.8" x14ac:dyDescent="0.3">
      <c r="A39" s="41"/>
      <c r="B39" s="28"/>
      <c r="C39" s="46" t="s">
        <v>14</v>
      </c>
      <c r="D39" s="46" t="s">
        <v>15</v>
      </c>
      <c r="E39" s="46" t="s">
        <v>16</v>
      </c>
      <c r="F39" s="46" t="s">
        <v>15</v>
      </c>
      <c r="G39" s="46" t="s">
        <v>16</v>
      </c>
      <c r="H39" s="44"/>
      <c r="I39" s="44"/>
      <c r="J39" s="44"/>
      <c r="K39" s="44"/>
      <c r="L39" s="40"/>
      <c r="M39" s="32"/>
      <c r="N39" s="32"/>
      <c r="O39" s="32"/>
      <c r="P39" s="45"/>
      <c r="Q39" s="32"/>
      <c r="R39" s="32"/>
      <c r="S39" s="32"/>
      <c r="T39" s="32"/>
      <c r="AA39" s="47">
        <f t="shared" ref="AA39:AG39" si="7">SUM(AA24:AA37)</f>
        <v>1.1249500000000001</v>
      </c>
      <c r="AB39" s="47">
        <f t="shared" si="7"/>
        <v>0</v>
      </c>
      <c r="AC39" s="47">
        <f t="shared" si="7"/>
        <v>0.88904302045750028</v>
      </c>
      <c r="AD39" s="47">
        <f t="shared" si="7"/>
        <v>7.1221332985833344E-2</v>
      </c>
      <c r="AE39" s="47">
        <f t="shared" si="7"/>
        <v>1.127147745</v>
      </c>
      <c r="AF39" s="47">
        <f t="shared" si="7"/>
        <v>1.6114811938174998</v>
      </c>
      <c r="AG39" s="47">
        <f t="shared" si="7"/>
        <v>4.2793820805833306E-2</v>
      </c>
      <c r="AH39" s="33">
        <f>F53+D53/2</f>
        <v>-0.22000000000000006</v>
      </c>
      <c r="AI39" s="30">
        <f>AI38</f>
        <v>1.923</v>
      </c>
      <c r="AK39" s="33">
        <f>F54+D54/2</f>
        <v>0</v>
      </c>
      <c r="AL39" s="30">
        <f>AL38</f>
        <v>0</v>
      </c>
      <c r="AT39" s="35"/>
    </row>
    <row r="40" spans="1:67" s="30" customFormat="1" ht="13.8" x14ac:dyDescent="0.3">
      <c r="A40" s="41"/>
      <c r="B40" s="28"/>
      <c r="C40" s="28"/>
      <c r="D40" s="48" t="s">
        <v>17</v>
      </c>
      <c r="E40" s="48" t="s">
        <v>17</v>
      </c>
      <c r="F40" s="48" t="s">
        <v>17</v>
      </c>
      <c r="G40" s="48" t="s">
        <v>17</v>
      </c>
      <c r="H40" s="44"/>
      <c r="I40" s="44"/>
      <c r="J40" s="44"/>
      <c r="K40" s="44"/>
      <c r="L40" s="40"/>
      <c r="M40" s="32"/>
      <c r="N40" s="32"/>
      <c r="O40" s="32"/>
      <c r="P40" s="45"/>
      <c r="Q40" s="32"/>
      <c r="R40" s="32"/>
      <c r="S40" s="32"/>
      <c r="T40" s="32"/>
      <c r="AH40" s="33">
        <f>AH39</f>
        <v>-0.22000000000000006</v>
      </c>
      <c r="AI40" s="30">
        <f>AI37</f>
        <v>1.7349999999999999</v>
      </c>
      <c r="AK40" s="33">
        <f>AK39</f>
        <v>0</v>
      </c>
      <c r="AL40" s="30">
        <f>AL37</f>
        <v>0</v>
      </c>
      <c r="AT40" s="35"/>
    </row>
    <row r="41" spans="1:67" s="30" customFormat="1" ht="13.8" x14ac:dyDescent="0.3">
      <c r="A41" s="41"/>
      <c r="B41" s="36" t="s">
        <v>93</v>
      </c>
      <c r="C41" s="46">
        <v>1</v>
      </c>
      <c r="D41" s="49">
        <f>AR15</f>
        <v>0.09</v>
      </c>
      <c r="E41" s="49">
        <f>AR16</f>
        <v>0.35</v>
      </c>
      <c r="F41" s="49">
        <f>AR19/2+AR18-AR15/2</f>
        <v>1.8750000000000002</v>
      </c>
      <c r="G41" s="49">
        <f>E41/2</f>
        <v>0.17499999999999999</v>
      </c>
      <c r="H41" s="44"/>
      <c r="I41" s="36" t="s">
        <v>23</v>
      </c>
      <c r="J41" s="50">
        <f>MAX(AI13:AI41,AL13:AL41,AO13:AO35)-MIN(AI13:AI41,AL13:AL41,AO13:AO35)</f>
        <v>1.923</v>
      </c>
      <c r="K41" s="28" t="s">
        <v>24</v>
      </c>
      <c r="L41" s="40"/>
      <c r="M41" s="32"/>
      <c r="N41" s="32"/>
      <c r="O41" s="32"/>
      <c r="P41" s="45"/>
      <c r="Q41" s="32"/>
      <c r="R41" s="32"/>
      <c r="S41" s="32"/>
      <c r="T41" s="32"/>
      <c r="AH41" s="33">
        <f>AH37</f>
        <v>-0.65</v>
      </c>
      <c r="AI41" s="33">
        <f>AI37</f>
        <v>1.7349999999999999</v>
      </c>
      <c r="AK41" s="33">
        <f>AK37</f>
        <v>0</v>
      </c>
      <c r="AL41" s="33">
        <f>AL37</f>
        <v>0</v>
      </c>
    </row>
    <row r="42" spans="1:67" s="30" customFormat="1" ht="15" x14ac:dyDescent="0.3">
      <c r="A42" s="41"/>
      <c r="B42" s="36" t="s">
        <v>98</v>
      </c>
      <c r="C42" s="46">
        <v>2</v>
      </c>
      <c r="D42" s="49">
        <f>D41</f>
        <v>0.09</v>
      </c>
      <c r="E42" s="49">
        <f>E41</f>
        <v>0.35</v>
      </c>
      <c r="F42" s="49">
        <f>-F41</f>
        <v>-1.8750000000000002</v>
      </c>
      <c r="G42" s="49">
        <f>G41</f>
        <v>0.17499999999999999</v>
      </c>
      <c r="H42" s="44"/>
      <c r="I42" s="36" t="s">
        <v>25</v>
      </c>
      <c r="J42" s="50">
        <f>MAX(AH13:AH41,AK13:AK41,AN13:AN35)-MIN(AH13:AH41,AK13:AK41,AN13:AN35)</f>
        <v>3.8400000000000003</v>
      </c>
      <c r="K42" s="28" t="s">
        <v>24</v>
      </c>
      <c r="L42" s="40"/>
      <c r="M42" s="32"/>
      <c r="N42" s="32"/>
      <c r="O42" s="32"/>
      <c r="P42" s="45"/>
      <c r="Q42" s="32"/>
      <c r="R42" s="32"/>
      <c r="S42" s="32"/>
      <c r="T42" s="32"/>
      <c r="AA42" s="34" t="s">
        <v>9</v>
      </c>
      <c r="AB42" s="34" t="s">
        <v>10</v>
      </c>
      <c r="AC42" s="34" t="s">
        <v>132</v>
      </c>
      <c r="AD42" s="34" t="s">
        <v>11</v>
      </c>
      <c r="AE42" s="37" t="s">
        <v>12</v>
      </c>
      <c r="AF42" s="34" t="s">
        <v>133</v>
      </c>
      <c r="AG42" s="34" t="s">
        <v>13</v>
      </c>
    </row>
    <row r="43" spans="1:67" s="30" customFormat="1" ht="13.8" x14ac:dyDescent="0.3">
      <c r="A43" s="41"/>
      <c r="B43" s="36" t="s">
        <v>94</v>
      </c>
      <c r="C43" s="46">
        <v>3</v>
      </c>
      <c r="D43" s="49">
        <f>AR18-AR15</f>
        <v>1.27</v>
      </c>
      <c r="E43" s="49">
        <f>AR17</f>
        <v>0.09</v>
      </c>
      <c r="F43" s="49">
        <f>AR19/2+D43/2</f>
        <v>1.1950000000000001</v>
      </c>
      <c r="G43" s="49">
        <f>E43/2</f>
        <v>4.4999999999999998E-2</v>
      </c>
      <c r="H43" s="44"/>
      <c r="I43" s="44"/>
      <c r="J43" s="44"/>
      <c r="K43" s="44"/>
      <c r="L43" s="40"/>
      <c r="M43" s="32"/>
      <c r="N43" s="32"/>
      <c r="O43" s="32"/>
      <c r="P43" s="45"/>
      <c r="Q43" s="32"/>
      <c r="R43" s="32"/>
      <c r="S43" s="32"/>
      <c r="T43" s="32"/>
      <c r="Z43" s="34">
        <v>1</v>
      </c>
      <c r="AA43" s="34">
        <f t="shared" ref="AA43:AA51" si="8">AA24</f>
        <v>3.15E-2</v>
      </c>
      <c r="AB43" s="51">
        <f t="shared" ref="AB43:AB56" si="9">(F41-$AI$52)*AA43</f>
        <v>5.9062500000000011E-2</v>
      </c>
      <c r="AC43" s="38">
        <f t="shared" ref="AC43:AC56" si="10">(F41-$AI$52)^2*AA43</f>
        <v>0.11074218750000003</v>
      </c>
      <c r="AD43" s="38">
        <f t="shared" ref="AD43:AD51" si="11">AD24</f>
        <v>2.1262499999999995E-5</v>
      </c>
      <c r="AE43" s="30">
        <f t="shared" ref="AE43:AE56" si="12">(G41-$AK$52)*AA43</f>
        <v>-2.604903959509311E-2</v>
      </c>
      <c r="AF43" s="30">
        <f t="shared" ref="AF43:AF56" si="13">(G41-$AK$52)^2*AA43</f>
        <v>2.1541348057991384E-2</v>
      </c>
      <c r="AG43" s="39">
        <f t="shared" ref="AG43:AG51" si="14">AG24</f>
        <v>3.2156249999999991E-4</v>
      </c>
    </row>
    <row r="44" spans="1:67" s="30" customFormat="1" ht="13.8" x14ac:dyDescent="0.3">
      <c r="A44" s="41"/>
      <c r="B44" s="36" t="s">
        <v>95</v>
      </c>
      <c r="C44" s="46">
        <v>4</v>
      </c>
      <c r="D44" s="49">
        <f>D43</f>
        <v>1.27</v>
      </c>
      <c r="E44" s="49">
        <f>E43</f>
        <v>0.09</v>
      </c>
      <c r="F44" s="49">
        <f>-F43</f>
        <v>-1.1950000000000001</v>
      </c>
      <c r="G44" s="49">
        <f>G43</f>
        <v>4.4999999999999998E-2</v>
      </c>
      <c r="H44" s="44"/>
      <c r="I44" s="44"/>
      <c r="J44" s="44"/>
      <c r="K44" s="44"/>
      <c r="L44" s="40"/>
      <c r="M44" s="32"/>
      <c r="N44" s="32"/>
      <c r="O44" s="32"/>
      <c r="P44" s="45"/>
      <c r="Q44" s="32"/>
      <c r="R44" s="32"/>
      <c r="S44" s="32"/>
      <c r="T44" s="32"/>
      <c r="Z44" s="34">
        <v>2</v>
      </c>
      <c r="AA44" s="34">
        <f t="shared" si="8"/>
        <v>3.15E-2</v>
      </c>
      <c r="AB44" s="51">
        <f t="shared" si="9"/>
        <v>-5.9062500000000011E-2</v>
      </c>
      <c r="AC44" s="38">
        <f t="shared" si="10"/>
        <v>0.11074218750000003</v>
      </c>
      <c r="AD44" s="38">
        <f t="shared" si="11"/>
        <v>2.1262499999999995E-5</v>
      </c>
      <c r="AE44" s="30">
        <f t="shared" si="12"/>
        <v>-2.604903959509311E-2</v>
      </c>
      <c r="AF44" s="30">
        <f t="shared" si="13"/>
        <v>2.1541348057991384E-2</v>
      </c>
      <c r="AG44" s="39">
        <f t="shared" si="14"/>
        <v>3.2156249999999991E-4</v>
      </c>
    </row>
    <row r="45" spans="1:67" s="30" customFormat="1" ht="13.8" x14ac:dyDescent="0.3">
      <c r="A45" s="41"/>
      <c r="B45" s="36" t="s">
        <v>96</v>
      </c>
      <c r="C45" s="46">
        <v>5</v>
      </c>
      <c r="D45" s="49">
        <f>AR29</f>
        <v>0.1</v>
      </c>
      <c r="E45" s="49">
        <f>AR20-AR17</f>
        <v>1.3499999999999999</v>
      </c>
      <c r="F45" s="49">
        <f>AR19/2+D45/2</f>
        <v>0.6100000000000001</v>
      </c>
      <c r="G45" s="49">
        <f>AR17+E45/2</f>
        <v>0.7649999999999999</v>
      </c>
      <c r="H45" s="44"/>
      <c r="I45" s="44"/>
      <c r="J45" s="44"/>
      <c r="K45" s="44"/>
      <c r="L45" s="40"/>
      <c r="M45" s="32"/>
      <c r="N45" s="32"/>
      <c r="O45" s="32"/>
      <c r="P45" s="45"/>
      <c r="Q45" s="32"/>
      <c r="R45" s="32"/>
      <c r="S45" s="32"/>
      <c r="T45" s="32"/>
      <c r="Z45" s="34">
        <v>3</v>
      </c>
      <c r="AA45" s="34">
        <f t="shared" si="8"/>
        <v>0.1143</v>
      </c>
      <c r="AB45" s="51">
        <f t="shared" si="9"/>
        <v>0.1365885</v>
      </c>
      <c r="AC45" s="38">
        <f t="shared" si="10"/>
        <v>0.1632232575</v>
      </c>
      <c r="AD45" s="38">
        <f t="shared" si="11"/>
        <v>1.5362872499999999E-2</v>
      </c>
      <c r="AE45" s="30">
        <f t="shared" si="12"/>
        <v>-0.1093798008164807</v>
      </c>
      <c r="AF45" s="30">
        <f t="shared" si="13"/>
        <v>0.10467139830842515</v>
      </c>
      <c r="AG45" s="39">
        <f t="shared" si="14"/>
        <v>7.715249999999999E-5</v>
      </c>
      <c r="AH45" s="30">
        <v>-0.25</v>
      </c>
      <c r="AI45" s="52">
        <f>AJ54</f>
        <v>0</v>
      </c>
      <c r="AK45" s="30">
        <v>-2</v>
      </c>
      <c r="AL45" s="33">
        <f>-D59</f>
        <v>1.0019536379394638</v>
      </c>
    </row>
    <row r="46" spans="1:67" s="30" customFormat="1" ht="13.8" x14ac:dyDescent="0.3">
      <c r="A46" s="41"/>
      <c r="B46" s="36" t="s">
        <v>97</v>
      </c>
      <c r="C46" s="46">
        <v>6</v>
      </c>
      <c r="D46" s="49">
        <f>D45</f>
        <v>0.1</v>
      </c>
      <c r="E46" s="49">
        <f>E45</f>
        <v>1.3499999999999999</v>
      </c>
      <c r="F46" s="49">
        <f>-F45</f>
        <v>-0.6100000000000001</v>
      </c>
      <c r="G46" s="49">
        <f>G45</f>
        <v>0.7649999999999999</v>
      </c>
      <c r="H46" s="44"/>
      <c r="I46" s="44"/>
      <c r="J46" s="44"/>
      <c r="K46" s="44"/>
      <c r="L46" s="40"/>
      <c r="M46" s="32"/>
      <c r="N46" s="32"/>
      <c r="O46" s="32"/>
      <c r="P46" s="45"/>
      <c r="Q46" s="32"/>
      <c r="R46" s="32"/>
      <c r="S46" s="32"/>
      <c r="T46" s="32"/>
      <c r="Z46" s="34">
        <v>4</v>
      </c>
      <c r="AA46" s="34">
        <f t="shared" si="8"/>
        <v>0.1143</v>
      </c>
      <c r="AB46" s="51">
        <f t="shared" si="9"/>
        <v>-0.1365885</v>
      </c>
      <c r="AC46" s="38">
        <f t="shared" si="10"/>
        <v>0.1632232575</v>
      </c>
      <c r="AD46" s="38">
        <f t="shared" si="11"/>
        <v>1.5362872499999999E-2</v>
      </c>
      <c r="AE46" s="30">
        <f t="shared" si="12"/>
        <v>-0.1093798008164807</v>
      </c>
      <c r="AF46" s="30">
        <f t="shared" si="13"/>
        <v>0.10467139830842515</v>
      </c>
      <c r="AG46" s="39">
        <f t="shared" si="14"/>
        <v>7.715249999999999E-5</v>
      </c>
      <c r="AH46" s="30">
        <v>3.75</v>
      </c>
      <c r="AI46" s="52">
        <f>AI45</f>
        <v>0</v>
      </c>
      <c r="AK46" s="30">
        <v>2</v>
      </c>
      <c r="AL46" s="33">
        <f>AL45</f>
        <v>1.0019536379394638</v>
      </c>
    </row>
    <row r="47" spans="1:67" s="30" customFormat="1" ht="13.8" x14ac:dyDescent="0.3">
      <c r="A47" s="41"/>
      <c r="B47" s="36" t="s">
        <v>108</v>
      </c>
      <c r="C47" s="46">
        <v>7</v>
      </c>
      <c r="D47" s="49">
        <f>AR23</f>
        <v>1.3</v>
      </c>
      <c r="E47" s="49">
        <f>AR22</f>
        <v>0.14000000000000001</v>
      </c>
      <c r="F47" s="49">
        <v>0</v>
      </c>
      <c r="G47" s="49">
        <f>G46+E46/2+E47/2</f>
        <v>1.51</v>
      </c>
      <c r="H47" s="44"/>
      <c r="I47" s="44"/>
      <c r="J47" s="44"/>
      <c r="K47" s="44"/>
      <c r="L47" s="40"/>
      <c r="M47" s="32"/>
      <c r="N47" s="32"/>
      <c r="O47" s="32"/>
      <c r="P47" s="45"/>
      <c r="Q47" s="32"/>
      <c r="R47" s="32"/>
      <c r="S47" s="32"/>
      <c r="T47" s="32"/>
      <c r="Z47" s="34">
        <v>5</v>
      </c>
      <c r="AA47" s="34">
        <f t="shared" si="8"/>
        <v>0.13499999999999998</v>
      </c>
      <c r="AB47" s="51">
        <f t="shared" si="9"/>
        <v>8.2350000000000007E-2</v>
      </c>
      <c r="AC47" s="38">
        <f t="shared" si="10"/>
        <v>5.0233500000000007E-2</v>
      </c>
      <c r="AD47" s="38">
        <f t="shared" si="11"/>
        <v>1.1250000000000002E-4</v>
      </c>
      <c r="AE47" s="30">
        <f t="shared" si="12"/>
        <v>-3.1988741121827619E-2</v>
      </c>
      <c r="AF47" s="30">
        <f t="shared" si="13"/>
        <v>7.5798485819207825E-3</v>
      </c>
      <c r="AG47" s="39">
        <f t="shared" si="14"/>
        <v>2.0503124999999994E-2</v>
      </c>
    </row>
    <row r="48" spans="1:67" s="30" customFormat="1" ht="13.8" x14ac:dyDescent="0.3">
      <c r="A48" s="41"/>
      <c r="B48" s="36" t="s">
        <v>99</v>
      </c>
      <c r="C48" s="46">
        <v>8</v>
      </c>
      <c r="D48" s="49">
        <f>AR24</f>
        <v>1</v>
      </c>
      <c r="E48" s="49">
        <f>AR21</f>
        <v>7.0000000000000007E-2</v>
      </c>
      <c r="F48" s="49">
        <f>F45+D45/2+D48/2</f>
        <v>1.1600000000000001</v>
      </c>
      <c r="G48" s="49">
        <f>AR20-E48/2</f>
        <v>1.405</v>
      </c>
      <c r="H48" s="44"/>
      <c r="I48" s="44"/>
      <c r="J48" s="44"/>
      <c r="K48" s="44"/>
      <c r="L48" s="40"/>
      <c r="M48" s="32"/>
      <c r="N48" s="32"/>
      <c r="O48" s="32"/>
      <c r="P48" s="45"/>
      <c r="Q48" s="32"/>
      <c r="R48" s="32"/>
      <c r="S48" s="32"/>
      <c r="T48" s="32"/>
      <c r="Z48" s="34">
        <v>6</v>
      </c>
      <c r="AA48" s="34">
        <f t="shared" si="8"/>
        <v>0.13499999999999998</v>
      </c>
      <c r="AB48" s="51">
        <f t="shared" si="9"/>
        <v>-8.2350000000000007E-2</v>
      </c>
      <c r="AC48" s="38">
        <f t="shared" si="10"/>
        <v>5.0233500000000007E-2</v>
      </c>
      <c r="AD48" s="38">
        <f t="shared" si="11"/>
        <v>1.1250000000000002E-4</v>
      </c>
      <c r="AE48" s="30">
        <f t="shared" si="12"/>
        <v>-3.1988741121827619E-2</v>
      </c>
      <c r="AF48" s="30">
        <f t="shared" si="13"/>
        <v>7.5798485819207825E-3</v>
      </c>
      <c r="AG48" s="39">
        <f t="shared" si="14"/>
        <v>2.0503124999999994E-2</v>
      </c>
      <c r="AI48" s="44" t="s">
        <v>26</v>
      </c>
      <c r="AJ48" s="44"/>
      <c r="AK48" s="44"/>
      <c r="AL48" s="44"/>
    </row>
    <row r="49" spans="1:38" s="30" customFormat="1" ht="13.8" x14ac:dyDescent="0.3">
      <c r="A49" s="41"/>
      <c r="B49" s="36" t="s">
        <v>100</v>
      </c>
      <c r="C49" s="46">
        <v>9</v>
      </c>
      <c r="D49" s="49">
        <f>D48</f>
        <v>1</v>
      </c>
      <c r="E49" s="49">
        <f>E48</f>
        <v>7.0000000000000007E-2</v>
      </c>
      <c r="F49" s="49">
        <f>-F48</f>
        <v>-1.1600000000000001</v>
      </c>
      <c r="G49" s="49">
        <f>G48</f>
        <v>1.405</v>
      </c>
      <c r="H49" s="44"/>
      <c r="I49" s="44"/>
      <c r="J49" s="44"/>
      <c r="K49" s="44"/>
      <c r="L49" s="40"/>
      <c r="M49" s="32"/>
      <c r="N49" s="32"/>
      <c r="O49" s="32"/>
      <c r="P49" s="45"/>
      <c r="Q49" s="32"/>
      <c r="R49" s="32"/>
      <c r="S49" s="32"/>
      <c r="T49" s="32"/>
      <c r="Z49" s="34">
        <v>7</v>
      </c>
      <c r="AA49" s="34">
        <f t="shared" si="8"/>
        <v>0.18200000000000002</v>
      </c>
      <c r="AB49" s="51">
        <f t="shared" si="9"/>
        <v>0</v>
      </c>
      <c r="AC49" s="38">
        <f t="shared" si="10"/>
        <v>0</v>
      </c>
      <c r="AD49" s="38">
        <f t="shared" si="11"/>
        <v>2.5631666666666674E-2</v>
      </c>
      <c r="AE49" s="30">
        <f t="shared" si="12"/>
        <v>9.2464437895017598E-2</v>
      </c>
      <c r="AF49" s="30">
        <f t="shared" si="13"/>
        <v>4.6976221292536077E-2</v>
      </c>
      <c r="AG49" s="39">
        <f t="shared" si="14"/>
        <v>2.9726666666666677E-4</v>
      </c>
      <c r="AI49" s="44"/>
      <c r="AJ49" s="44"/>
      <c r="AK49" s="44"/>
      <c r="AL49" s="44"/>
    </row>
    <row r="50" spans="1:38" s="30" customFormat="1" ht="13.8" x14ac:dyDescent="0.3">
      <c r="A50" s="41"/>
      <c r="B50" s="44"/>
      <c r="C50" s="46">
        <v>10</v>
      </c>
      <c r="D50" s="49">
        <f>(AR23-AR28)/2-AR27</f>
        <v>0.25700000000000006</v>
      </c>
      <c r="E50" s="49">
        <f>AR25-AR22</f>
        <v>0.15499999999999997</v>
      </c>
      <c r="F50" s="49">
        <f>AR23/2-D50/2</f>
        <v>0.52149999999999996</v>
      </c>
      <c r="G50" s="49">
        <f>G47+E47/2+E50/2</f>
        <v>1.6575</v>
      </c>
      <c r="H50" s="44"/>
      <c r="I50" s="44"/>
      <c r="J50" s="44"/>
      <c r="K50" s="44"/>
      <c r="L50" s="40"/>
      <c r="M50" s="32"/>
      <c r="N50" s="32"/>
      <c r="O50" s="32"/>
      <c r="P50" s="45"/>
      <c r="Q50" s="32"/>
      <c r="R50" s="32"/>
      <c r="S50" s="32"/>
      <c r="T50" s="32"/>
      <c r="Z50" s="34">
        <v>8</v>
      </c>
      <c r="AA50" s="34">
        <f t="shared" si="8"/>
        <v>7.0000000000000007E-2</v>
      </c>
      <c r="AB50" s="51">
        <f t="shared" si="9"/>
        <v>8.1200000000000022E-2</v>
      </c>
      <c r="AC50" s="38">
        <f t="shared" si="10"/>
        <v>9.419200000000004E-2</v>
      </c>
      <c r="AD50" s="38">
        <f t="shared" si="11"/>
        <v>5.8333333333333336E-3</v>
      </c>
      <c r="AE50" s="30">
        <f t="shared" si="12"/>
        <v>2.8213245344237539E-2</v>
      </c>
      <c r="AF50" s="30">
        <f t="shared" si="13"/>
        <v>1.1371245897916302E-2</v>
      </c>
      <c r="AG50" s="39">
        <f t="shared" si="14"/>
        <v>2.8583333333333341E-5</v>
      </c>
      <c r="AI50" s="46" t="s">
        <v>16</v>
      </c>
      <c r="AJ50" s="46" t="s">
        <v>28</v>
      </c>
      <c r="AK50" s="46" t="s">
        <v>29</v>
      </c>
      <c r="AL50" s="46" t="s">
        <v>30</v>
      </c>
    </row>
    <row r="51" spans="1:38" s="30" customFormat="1" ht="15" x14ac:dyDescent="0.3">
      <c r="A51" s="41"/>
      <c r="B51" s="28"/>
      <c r="C51" s="46">
        <v>11</v>
      </c>
      <c r="D51" s="53">
        <f>D50</f>
        <v>0.25700000000000006</v>
      </c>
      <c r="E51" s="53">
        <f>E50</f>
        <v>0.15499999999999997</v>
      </c>
      <c r="F51" s="53">
        <f>-F50</f>
        <v>-0.52149999999999996</v>
      </c>
      <c r="G51" s="53">
        <f>G50</f>
        <v>1.6575</v>
      </c>
      <c r="H51" s="28"/>
      <c r="I51" s="28"/>
      <c r="J51" s="44"/>
      <c r="K51" s="44"/>
      <c r="L51" s="40"/>
      <c r="M51" s="32"/>
      <c r="N51" s="32"/>
      <c r="O51" s="32"/>
      <c r="P51" s="45"/>
      <c r="Q51" s="32"/>
      <c r="R51" s="32"/>
      <c r="S51" s="32"/>
      <c r="T51" s="32"/>
      <c r="Z51" s="34">
        <v>9</v>
      </c>
      <c r="AA51" s="34">
        <f t="shared" si="8"/>
        <v>7.0000000000000007E-2</v>
      </c>
      <c r="AB51" s="51">
        <f t="shared" si="9"/>
        <v>-8.1200000000000022E-2</v>
      </c>
      <c r="AC51" s="38">
        <f t="shared" si="10"/>
        <v>9.419200000000004E-2</v>
      </c>
      <c r="AD51" s="38">
        <f t="shared" si="11"/>
        <v>5.8333333333333336E-3</v>
      </c>
      <c r="AE51" s="30">
        <f t="shared" si="12"/>
        <v>2.8213245344237539E-2</v>
      </c>
      <c r="AF51" s="30">
        <f t="shared" si="13"/>
        <v>1.1371245897916302E-2</v>
      </c>
      <c r="AG51" s="39">
        <f t="shared" si="14"/>
        <v>2.8583333333333341E-5</v>
      </c>
      <c r="AI51" s="46" t="s">
        <v>32</v>
      </c>
      <c r="AJ51" s="46" t="s">
        <v>136</v>
      </c>
      <c r="AK51" s="46" t="s">
        <v>32</v>
      </c>
      <c r="AL51" s="46" t="s">
        <v>136</v>
      </c>
    </row>
    <row r="52" spans="1:38" s="30" customFormat="1" ht="13.8" x14ac:dyDescent="0.3">
      <c r="A52" s="41"/>
      <c r="B52" s="28"/>
      <c r="C52" s="46">
        <v>12</v>
      </c>
      <c r="D52" s="53">
        <f>AR28</f>
        <v>0.43</v>
      </c>
      <c r="E52" s="53">
        <f>AR26-AR30</f>
        <v>0.188</v>
      </c>
      <c r="F52" s="53">
        <f>D47/2-D52/2</f>
        <v>0.43500000000000005</v>
      </c>
      <c r="G52" s="53">
        <f>G51+E51/2+E52/2</f>
        <v>1.829</v>
      </c>
      <c r="H52" s="28"/>
      <c r="I52" s="28"/>
      <c r="J52" s="44"/>
      <c r="K52" s="44"/>
      <c r="L52" s="40"/>
      <c r="M52" s="32"/>
      <c r="N52" s="32"/>
      <c r="O52" s="32"/>
      <c r="P52" s="45"/>
      <c r="Q52" s="32"/>
      <c r="R52" s="32"/>
      <c r="S52" s="32"/>
      <c r="T52" s="32"/>
      <c r="Z52" s="34">
        <v>10</v>
      </c>
      <c r="AA52" s="34">
        <f t="shared" ref="AA52:AA56" si="15">AA33</f>
        <v>3.9835000000000002E-2</v>
      </c>
      <c r="AB52" s="51">
        <f t="shared" si="9"/>
        <v>2.0773952499999998E-2</v>
      </c>
      <c r="AC52" s="38">
        <f t="shared" si="10"/>
        <v>1.0833616228749999E-2</v>
      </c>
      <c r="AD52" s="38">
        <f t="shared" ref="AD52:AD56" si="16">AD33</f>
        <v>2.1925515958333346E-4</v>
      </c>
      <c r="AE52" s="30">
        <f t="shared" si="12"/>
        <v>2.6113689332681461E-2</v>
      </c>
      <c r="AF52" s="30">
        <f t="shared" si="13"/>
        <v>1.7118734042018365E-2</v>
      </c>
      <c r="AG52" s="39">
        <f t="shared" ref="AG52:AG56" si="17">AG33</f>
        <v>7.9752989583333305E-5</v>
      </c>
      <c r="AI52" s="54">
        <f>AB39/AA39</f>
        <v>0</v>
      </c>
      <c r="AJ52" s="55">
        <f>AC39+AD39</f>
        <v>0.96026435344333361</v>
      </c>
      <c r="AK52" s="30">
        <f>AE39/AA39</f>
        <v>1.0019536379394638</v>
      </c>
      <c r="AL52" s="55">
        <f>AF39+AG39</f>
        <v>1.6542750146233332</v>
      </c>
    </row>
    <row r="53" spans="1:38" s="30" customFormat="1" ht="13.8" x14ac:dyDescent="0.3">
      <c r="A53" s="41"/>
      <c r="B53" s="28"/>
      <c r="C53" s="46">
        <v>13</v>
      </c>
      <c r="D53" s="53">
        <f>D52</f>
        <v>0.43</v>
      </c>
      <c r="E53" s="53">
        <f>E52</f>
        <v>0.188</v>
      </c>
      <c r="F53" s="53">
        <f>-F52</f>
        <v>-0.43500000000000005</v>
      </c>
      <c r="G53" s="53">
        <f>G52</f>
        <v>1.829</v>
      </c>
      <c r="H53" s="28"/>
      <c r="I53" s="28"/>
      <c r="J53" s="44"/>
      <c r="K53" s="44"/>
      <c r="L53" s="40"/>
      <c r="M53" s="32"/>
      <c r="N53" s="32"/>
      <c r="O53" s="32"/>
      <c r="P53" s="45"/>
      <c r="Q53" s="32"/>
      <c r="R53" s="32"/>
      <c r="S53" s="32"/>
      <c r="T53" s="32"/>
      <c r="Z53" s="34">
        <v>11</v>
      </c>
      <c r="AA53" s="34">
        <f t="shared" si="15"/>
        <v>3.9835000000000002E-2</v>
      </c>
      <c r="AB53" s="51">
        <f t="shared" si="9"/>
        <v>-2.0773952499999998E-2</v>
      </c>
      <c r="AC53" s="38">
        <f t="shared" si="10"/>
        <v>1.0833616228749999E-2</v>
      </c>
      <c r="AD53" s="38">
        <f t="shared" si="16"/>
        <v>2.1925515958333346E-4</v>
      </c>
      <c r="AE53" s="30">
        <f t="shared" si="12"/>
        <v>2.6113689332681461E-2</v>
      </c>
      <c r="AF53" s="30">
        <f t="shared" si="13"/>
        <v>1.7118734042018365E-2</v>
      </c>
      <c r="AG53" s="39">
        <f t="shared" si="17"/>
        <v>7.9752989583333305E-5</v>
      </c>
    </row>
    <row r="54" spans="1:38" s="30" customFormat="1" ht="13.8" x14ac:dyDescent="0.3">
      <c r="A54" s="41"/>
      <c r="B54" s="44"/>
      <c r="C54" s="46"/>
      <c r="D54" s="53"/>
      <c r="E54" s="53"/>
      <c r="F54" s="53"/>
      <c r="G54" s="53"/>
      <c r="H54" s="28"/>
      <c r="I54" s="44"/>
      <c r="J54" s="44"/>
      <c r="K54" s="44"/>
      <c r="L54" s="40"/>
      <c r="M54" s="32"/>
      <c r="N54" s="32"/>
      <c r="O54" s="32"/>
      <c r="P54" s="45"/>
      <c r="Q54" s="32"/>
      <c r="R54" s="32"/>
      <c r="S54" s="32"/>
      <c r="T54" s="32"/>
      <c r="Z54" s="34">
        <v>12</v>
      </c>
      <c r="AA54" s="34">
        <f t="shared" si="15"/>
        <v>8.0839999999999995E-2</v>
      </c>
      <c r="AB54" s="51">
        <f t="shared" si="9"/>
        <v>3.5165399999999999E-2</v>
      </c>
      <c r="AC54" s="38">
        <f t="shared" si="10"/>
        <v>1.5296949000000004E-2</v>
      </c>
      <c r="AD54" s="38">
        <f t="shared" si="16"/>
        <v>1.2456096666666665E-3</v>
      </c>
      <c r="AE54" s="30">
        <f t="shared" si="12"/>
        <v>6.6858427908973742E-2</v>
      </c>
      <c r="AF54" s="30">
        <f t="shared" si="13"/>
        <v>5.5295019575203358E-2</v>
      </c>
      <c r="AG54" s="39">
        <f t="shared" si="17"/>
        <v>2.3810074666666666E-4</v>
      </c>
      <c r="AI54" s="56" t="s">
        <v>34</v>
      </c>
      <c r="AJ54" s="54">
        <f>AB39/AA39</f>
        <v>0</v>
      </c>
      <c r="AK54" s="57" t="s">
        <v>24</v>
      </c>
    </row>
    <row r="55" spans="1:38" s="30" customFormat="1" ht="13.8" x14ac:dyDescent="0.3">
      <c r="A55" s="41"/>
      <c r="B55" s="44"/>
      <c r="C55" s="44" t="s">
        <v>27</v>
      </c>
      <c r="D55" s="44"/>
      <c r="E55" s="44"/>
      <c r="F55" s="44"/>
      <c r="G55" s="44"/>
      <c r="H55" s="44"/>
      <c r="I55" s="44"/>
      <c r="J55" s="44"/>
      <c r="K55" s="44"/>
      <c r="L55" s="40"/>
      <c r="M55" s="32"/>
      <c r="N55" s="32"/>
      <c r="O55" s="32"/>
      <c r="P55" s="45"/>
      <c r="Q55" s="32"/>
      <c r="R55" s="32"/>
      <c r="S55" s="32"/>
      <c r="T55" s="32"/>
      <c r="Z55" s="34">
        <v>13</v>
      </c>
      <c r="AA55" s="34">
        <f t="shared" si="15"/>
        <v>8.0839999999999995E-2</v>
      </c>
      <c r="AB55" s="51">
        <f t="shared" si="9"/>
        <v>-3.5165399999999999E-2</v>
      </c>
      <c r="AC55" s="38">
        <f t="shared" si="10"/>
        <v>1.5296949000000004E-2</v>
      </c>
      <c r="AD55" s="38">
        <f t="shared" si="16"/>
        <v>1.2456096666666665E-3</v>
      </c>
      <c r="AE55" s="30">
        <f t="shared" si="12"/>
        <v>6.6858427908973742E-2</v>
      </c>
      <c r="AF55" s="30">
        <f t="shared" si="13"/>
        <v>5.5295019575203358E-2</v>
      </c>
      <c r="AG55" s="39">
        <f t="shared" si="17"/>
        <v>2.3810074666666666E-4</v>
      </c>
    </row>
    <row r="56" spans="1:38" s="30" customFormat="1" ht="15" x14ac:dyDescent="0.3">
      <c r="A56" s="41"/>
      <c r="B56" s="44"/>
      <c r="C56" s="58" t="s">
        <v>31</v>
      </c>
      <c r="D56" s="54">
        <f>AA39</f>
        <v>1.1249500000000001</v>
      </c>
      <c r="E56" s="44" t="s">
        <v>137</v>
      </c>
      <c r="F56" s="28"/>
      <c r="G56" s="28"/>
      <c r="H56" s="28"/>
      <c r="I56" s="28"/>
      <c r="J56" s="44"/>
      <c r="K56" s="44"/>
      <c r="L56" s="40"/>
      <c r="M56" s="32"/>
      <c r="N56" s="32"/>
      <c r="O56" s="32"/>
      <c r="P56" s="45"/>
      <c r="Q56" s="32"/>
      <c r="R56" s="32"/>
      <c r="S56" s="32"/>
      <c r="T56" s="32"/>
      <c r="Z56" s="34">
        <v>14</v>
      </c>
      <c r="AA56" s="34">
        <f t="shared" si="15"/>
        <v>0</v>
      </c>
      <c r="AB56" s="51">
        <f t="shared" si="9"/>
        <v>0</v>
      </c>
      <c r="AC56" s="38">
        <f t="shared" si="10"/>
        <v>0</v>
      </c>
      <c r="AD56" s="38">
        <f t="shared" si="16"/>
        <v>0</v>
      </c>
      <c r="AE56" s="30">
        <f t="shared" si="12"/>
        <v>0</v>
      </c>
      <c r="AF56" s="30">
        <f t="shared" si="13"/>
        <v>0</v>
      </c>
      <c r="AG56" s="39">
        <f t="shared" si="17"/>
        <v>0</v>
      </c>
    </row>
    <row r="57" spans="1:38" s="30" customFormat="1" x14ac:dyDescent="0.3">
      <c r="A57" s="41"/>
      <c r="B57" s="44"/>
      <c r="C57" s="58" t="s">
        <v>35</v>
      </c>
      <c r="D57" s="54">
        <f>AF58+AG58</f>
        <v>0.52492523102532007</v>
      </c>
      <c r="E57" s="44" t="s">
        <v>138</v>
      </c>
      <c r="F57" s="58" t="s">
        <v>33</v>
      </c>
      <c r="G57" s="54">
        <f>AC58+AD58</f>
        <v>0.96026435344333361</v>
      </c>
      <c r="H57" s="44" t="s">
        <v>138</v>
      </c>
      <c r="I57" s="28"/>
      <c r="J57" s="28"/>
      <c r="K57" s="28"/>
      <c r="L57" s="40"/>
      <c r="M57" s="32"/>
      <c r="N57" s="32"/>
      <c r="O57" s="32"/>
      <c r="P57" s="45"/>
      <c r="Q57" s="32"/>
      <c r="R57" s="32"/>
      <c r="S57" s="32"/>
      <c r="T57" s="32"/>
      <c r="Z57" s="59"/>
      <c r="AA57" s="34" t="s">
        <v>18</v>
      </c>
      <c r="AB57" s="34" t="s">
        <v>19</v>
      </c>
      <c r="AC57" s="34" t="s">
        <v>134</v>
      </c>
      <c r="AD57" s="34" t="s">
        <v>20</v>
      </c>
      <c r="AE57" s="34" t="s">
        <v>21</v>
      </c>
      <c r="AF57" s="34" t="s">
        <v>135</v>
      </c>
      <c r="AG57" s="34" t="s">
        <v>22</v>
      </c>
    </row>
    <row r="58" spans="1:38" s="30" customFormat="1" ht="16.2" x14ac:dyDescent="0.35">
      <c r="A58" s="41"/>
      <c r="B58" s="44"/>
      <c r="C58" s="58" t="s">
        <v>139</v>
      </c>
      <c r="D58" s="61">
        <f>J41+D59</f>
        <v>0.92104636206053625</v>
      </c>
      <c r="E58" s="44" t="s">
        <v>24</v>
      </c>
      <c r="F58" s="58" t="s">
        <v>140</v>
      </c>
      <c r="G58" s="62">
        <f>AB39/AA39-J42/2</f>
        <v>-1.9200000000000002</v>
      </c>
      <c r="H58" s="28" t="s">
        <v>24</v>
      </c>
      <c r="I58" s="28"/>
      <c r="J58" s="28"/>
      <c r="K58" s="28"/>
      <c r="L58" s="40"/>
      <c r="M58" s="32"/>
      <c r="N58" s="32"/>
      <c r="O58" s="32"/>
      <c r="P58" s="45"/>
      <c r="Q58" s="32"/>
      <c r="R58" s="32"/>
      <c r="S58" s="32"/>
      <c r="T58" s="32"/>
      <c r="Z58" s="59"/>
      <c r="AA58" s="60">
        <f t="shared" ref="AA58:AG58" si="18">SUM(AA43:AA56)</f>
        <v>1.1249500000000001</v>
      </c>
      <c r="AB58" s="60">
        <f t="shared" si="18"/>
        <v>0</v>
      </c>
      <c r="AC58" s="60">
        <f t="shared" si="18"/>
        <v>0.88904302045750028</v>
      </c>
      <c r="AD58" s="60">
        <f t="shared" si="18"/>
        <v>7.1221332985833344E-2</v>
      </c>
      <c r="AE58" s="60">
        <f t="shared" si="18"/>
        <v>2.4980018054066022E-16</v>
      </c>
      <c r="AF58" s="60">
        <f t="shared" si="18"/>
        <v>0.4821314102194868</v>
      </c>
      <c r="AG58" s="60">
        <f t="shared" si="18"/>
        <v>4.2793820805833306E-2</v>
      </c>
    </row>
    <row r="59" spans="1:38" s="30" customFormat="1" ht="15" x14ac:dyDescent="0.35">
      <c r="A59" s="41"/>
      <c r="B59" s="44"/>
      <c r="C59" s="58" t="s">
        <v>141</v>
      </c>
      <c r="D59" s="63">
        <f>-AE39/AA39</f>
        <v>-1.0019536379394638</v>
      </c>
      <c r="E59" s="44" t="s">
        <v>24</v>
      </c>
      <c r="F59" s="58" t="s">
        <v>142</v>
      </c>
      <c r="G59" s="62">
        <f>AB39/AA39+J42/2</f>
        <v>1.9200000000000002</v>
      </c>
      <c r="H59" s="44" t="s">
        <v>24</v>
      </c>
      <c r="I59" s="28"/>
      <c r="J59" s="28"/>
      <c r="K59" s="28"/>
      <c r="L59" s="40"/>
      <c r="M59" s="32"/>
      <c r="N59" s="32"/>
      <c r="O59" s="32"/>
      <c r="P59" s="45"/>
      <c r="Q59" s="32"/>
      <c r="R59" s="32"/>
      <c r="S59" s="32"/>
      <c r="T59" s="32"/>
    </row>
    <row r="60" spans="1:38" s="30" customFormat="1" ht="13.8" x14ac:dyDescent="0.3">
      <c r="A60" s="27"/>
      <c r="B60" s="70"/>
      <c r="C60" s="71"/>
      <c r="D60" s="27"/>
      <c r="E60" s="27"/>
      <c r="F60" s="27"/>
      <c r="G60" s="71"/>
      <c r="H60" s="27"/>
      <c r="I60" s="27"/>
      <c r="J60" s="27"/>
      <c r="K60" s="27"/>
      <c r="L60" s="40"/>
      <c r="M60" s="32"/>
      <c r="N60" s="32"/>
      <c r="O60" s="32"/>
      <c r="P60" s="45"/>
      <c r="Q60" s="32"/>
      <c r="R60" s="32"/>
      <c r="S60" s="32"/>
      <c r="T60" s="32"/>
    </row>
    <row r="61" spans="1:38" s="30" customFormat="1" ht="13.8" x14ac:dyDescent="0.3">
      <c r="A61" s="27"/>
      <c r="B61" s="72"/>
      <c r="C61" s="71"/>
      <c r="D61" s="73"/>
      <c r="E61" s="73"/>
      <c r="F61" s="74" t="s">
        <v>155</v>
      </c>
      <c r="G61" s="71"/>
      <c r="H61" s="73"/>
      <c r="I61" s="73"/>
      <c r="J61" s="73"/>
      <c r="K61" s="27"/>
      <c r="L61" s="40"/>
      <c r="M61" s="32"/>
      <c r="N61" s="32"/>
      <c r="O61" s="32"/>
      <c r="P61" s="45"/>
      <c r="Q61" s="32"/>
      <c r="R61" s="32"/>
      <c r="S61" s="32"/>
      <c r="T61" s="32"/>
    </row>
    <row r="62" spans="1:38" s="30" customFormat="1" ht="13.8" x14ac:dyDescent="0.3">
      <c r="A62" s="27"/>
      <c r="B62" s="73"/>
      <c r="C62" s="73"/>
      <c r="D62" s="73"/>
      <c r="E62" s="73"/>
      <c r="F62" s="84" t="s">
        <v>157</v>
      </c>
      <c r="G62" s="73"/>
      <c r="H62" s="73"/>
      <c r="I62" s="73"/>
      <c r="J62" s="73"/>
      <c r="K62" s="27"/>
      <c r="L62" s="40"/>
      <c r="M62" s="32"/>
      <c r="N62" s="32"/>
      <c r="O62" s="32"/>
      <c r="P62" s="45"/>
      <c r="Q62" s="32"/>
      <c r="R62" s="32"/>
      <c r="S62" s="32"/>
      <c r="T62" s="32"/>
    </row>
  </sheetData>
  <mergeCells count="1">
    <mergeCell ref="D15:E15"/>
  </mergeCells>
  <dataValidations count="1">
    <dataValidation type="list" allowBlank="1" showInputMessage="1" showErrorMessage="1" sqref="D15">
      <formula1>$AT$14:$AT$38</formula1>
    </dataValidation>
  </dataValidations>
  <hyperlinks>
    <hyperlink ref="F62" r:id="rId1"/>
  </hyperlinks>
  <pageMargins left="0.47244094488188981" right="0.23622047244094491" top="0.31496062992125984" bottom="0.98425196850393704" header="0.43307086614173229" footer="0.59055118110236227"/>
  <pageSetup scale="96" orientation="portrait" horizontalDpi="300" r:id="rId2"/>
  <headerFooter alignWithMargins="0">
    <oddFooter>&amp;C&amp;"Arial,Bold"GORE DESIGN COMPLETIONS, LTD. PROPRIETARY INFORMATION&amp;"Arial,Regular"
Subject to restrictions on the cover or first page</oddFooter>
  </headerFooter>
  <rowBreaks count="1" manualBreakCount="1">
    <brk id="7" max="10"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READ ME</vt:lpstr>
      <vt:lpstr>Regular Seat Tracks</vt:lpstr>
      <vt:lpstr>777 Seat Tracks</vt:lpstr>
      <vt:lpstr>'777 Seat Tracks'!Print_Area</vt:lpstr>
      <vt:lpstr>'READ ME'!Print_Area</vt:lpstr>
      <vt:lpstr>'Regular Seat Tracks'!Print_Area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dcterms:created xsi:type="dcterms:W3CDTF">2010-01-26T17:29:04Z</dcterms:created>
  <dcterms:modified xsi:type="dcterms:W3CDTF">2016-03-02T16:02:53Z</dcterms:modified>
  <cp:category>Engineering Spreadsheets</cp:category>
</cp:coreProperties>
</file>